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2168" windowHeight="86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<sst xmlns="http://schemas.openxmlformats.org/spreadsheetml/2006/main" count="148" uniqueCount="87">
  <si>
    <t>shgc vision</t>
  </si>
  <si>
    <t>shgc daylight</t>
  </si>
  <si>
    <t>jun</t>
  </si>
  <si>
    <t>south shgf 48</t>
  </si>
  <si>
    <t>East shgf 48</t>
  </si>
  <si>
    <t>West shgf 48</t>
  </si>
  <si>
    <t>north shgf 48</t>
  </si>
  <si>
    <t>south shade area view</t>
  </si>
  <si>
    <t>east shade area view</t>
  </si>
  <si>
    <t>west shade area view</t>
  </si>
  <si>
    <t>south shade area lite</t>
  </si>
  <si>
    <t>east shade area lite</t>
  </si>
  <si>
    <t>west shade area lite</t>
  </si>
  <si>
    <t>south shgf 40</t>
  </si>
  <si>
    <t>East shgf 40</t>
  </si>
  <si>
    <t>West shgf 40</t>
  </si>
  <si>
    <t>north shgf 40</t>
  </si>
  <si>
    <t>north shgf average</t>
  </si>
  <si>
    <t>south shgf average</t>
  </si>
  <si>
    <t>East shgf average</t>
  </si>
  <si>
    <t>West shgf average</t>
  </si>
  <si>
    <t>Solar Heat Gain Through Vision South</t>
  </si>
  <si>
    <t>Solar Heat Gain Through Vision East</t>
  </si>
  <si>
    <t>Solar Heat Gain Through Vision West</t>
  </si>
  <si>
    <t>Solar Heat Gain Through total South</t>
  </si>
  <si>
    <t>Solar Heat Gain Through total East</t>
  </si>
  <si>
    <t>Solar Heat Gain Through total West</t>
  </si>
  <si>
    <t>Solar Heat Gain Through lite South</t>
  </si>
  <si>
    <t>Solar Heat Gain Through lite East</t>
  </si>
  <si>
    <t>Solar Heat Gain Through lite West</t>
  </si>
  <si>
    <t>Solar Heat Gain Through Vision north</t>
  </si>
  <si>
    <t>Solar Heat Gain Through lite north</t>
  </si>
  <si>
    <t>Solar Heat Gain Through total north</t>
  </si>
  <si>
    <t>Total hourly gains through entire building classroom windows</t>
  </si>
  <si>
    <t>Gains without Shaders South</t>
  </si>
  <si>
    <t>Gains without Shaders East</t>
  </si>
  <si>
    <t>Gains without Shaders West</t>
  </si>
  <si>
    <t>Gains without Shaders north</t>
  </si>
  <si>
    <t>Total hourly gains through entire building classroom windows w/o shades</t>
  </si>
  <si>
    <t>time</t>
  </si>
  <si>
    <t>summer shgf</t>
  </si>
  <si>
    <t>north</t>
  </si>
  <si>
    <t xml:space="preserve">south </t>
  </si>
  <si>
    <t>east</t>
  </si>
  <si>
    <t>west</t>
  </si>
  <si>
    <t>shading performance</t>
  </si>
  <si>
    <t>south</t>
  </si>
  <si>
    <t>solar heat gains</t>
  </si>
  <si>
    <t>shaded and unshaded south</t>
  </si>
  <si>
    <t>shaded and unshaded east</t>
  </si>
  <si>
    <t>total building gains shaded and unshaded</t>
  </si>
  <si>
    <t>unshaded</t>
  </si>
  <si>
    <t>shaded</t>
  </si>
  <si>
    <t>modified shades</t>
  </si>
  <si>
    <t>e1</t>
  </si>
  <si>
    <t>e2</t>
  </si>
  <si>
    <t>e3</t>
  </si>
  <si>
    <t>total</t>
  </si>
  <si>
    <t>w1</t>
  </si>
  <si>
    <t>w2</t>
  </si>
  <si>
    <t>w3</t>
  </si>
  <si>
    <t>daylight</t>
  </si>
  <si>
    <t>east shgf</t>
  </si>
  <si>
    <t>west shgf</t>
  </si>
  <si>
    <t>north shgf</t>
  </si>
  <si>
    <t>east heat gain vision</t>
  </si>
  <si>
    <t>west heat gain vision</t>
  </si>
  <si>
    <t>east heat gain daylight</t>
  </si>
  <si>
    <t>west heat gain daylight</t>
  </si>
  <si>
    <t>modified</t>
  </si>
  <si>
    <t>building gains modified</t>
  </si>
  <si>
    <t>west lite w/ fins</t>
  </si>
  <si>
    <t>east lite w/ fins</t>
  </si>
  <si>
    <t>Unshaded</t>
  </si>
  <si>
    <t>Shaded</t>
  </si>
  <si>
    <t>Modified</t>
  </si>
  <si>
    <t>percentage reduction</t>
  </si>
  <si>
    <t>east/west</t>
  </si>
  <si>
    <t>by orientation</t>
  </si>
  <si>
    <t>total building</t>
  </si>
  <si>
    <t>total daily percentage contribution for each orientation</t>
  </si>
  <si>
    <t>east and west total building cooling load reduction w/ modified</t>
  </si>
  <si>
    <t>total daily percentage contribution for each orientation w/ new shade</t>
  </si>
  <si>
    <t>percentage reduction from existing to new</t>
  </si>
  <si>
    <t>exist</t>
  </si>
  <si>
    <t>uns</t>
  </si>
  <si>
    <t>total building percentage reduction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</si>
</sst>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.25"/>
      <name val="Arial"/>
      <family val="2"/>
    </font>
    <font>
      <sz val="13.25"/>
      <name val="Arial"/>
      <family val="0"/>
    </font>
    <font>
      <b/>
      <sz val="10.5"/>
      <name val="Arial"/>
      <family val="2"/>
    </font>
    <font>
      <sz val="10.5"/>
      <name val="Arial"/>
      <family val="0"/>
    </font>
    <font>
      <sz val="13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June Solar Heat Gain Factors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175"/>
          <c:w val="0.8885"/>
          <c:h val="0.72475"/>
        </c:manualLayout>
      </c:layout>
      <c:lineChart>
        <c:grouping val="standard"/>
        <c:varyColors val="0"/>
        <c:ser>
          <c:idx val="0"/>
          <c:order val="0"/>
          <c:tx>
            <c:v>North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Sheet2!$A$250:$A$264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Sheet2!$B$250:$B$264</c:f>
              <c:numCache>
                <c:ptCount val="15"/>
                <c:pt idx="0">
                  <c:v>22.5</c:v>
                </c:pt>
                <c:pt idx="1">
                  <c:v>47</c:v>
                </c:pt>
                <c:pt idx="2">
                  <c:v>33</c:v>
                </c:pt>
                <c:pt idx="3">
                  <c:v>29.5</c:v>
                </c:pt>
                <c:pt idx="4">
                  <c:v>32</c:v>
                </c:pt>
                <c:pt idx="5">
                  <c:v>34.5</c:v>
                </c:pt>
                <c:pt idx="6">
                  <c:v>37</c:v>
                </c:pt>
                <c:pt idx="7">
                  <c:v>37.5</c:v>
                </c:pt>
                <c:pt idx="8">
                  <c:v>37</c:v>
                </c:pt>
                <c:pt idx="9">
                  <c:v>34.5</c:v>
                </c:pt>
                <c:pt idx="10">
                  <c:v>32</c:v>
                </c:pt>
                <c:pt idx="11">
                  <c:v>29.5</c:v>
                </c:pt>
                <c:pt idx="12">
                  <c:v>33</c:v>
                </c:pt>
                <c:pt idx="13">
                  <c:v>47</c:v>
                </c:pt>
                <c:pt idx="14">
                  <c:v>22.5</c:v>
                </c:pt>
              </c:numCache>
            </c:numRef>
          </c:val>
          <c:smooth val="1"/>
        </c:ser>
        <c:ser>
          <c:idx val="1"/>
          <c:order val="1"/>
          <c:tx>
            <c:v>South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Sheet2!$A$250:$A$264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Sheet2!$C$250:$C$264</c:f>
              <c:numCache>
                <c:ptCount val="15"/>
                <c:pt idx="0">
                  <c:v>3</c:v>
                </c:pt>
                <c:pt idx="1">
                  <c:v>13.5</c:v>
                </c:pt>
                <c:pt idx="2">
                  <c:v>22.5</c:v>
                </c:pt>
                <c:pt idx="3">
                  <c:v>31.5</c:v>
                </c:pt>
                <c:pt idx="4">
                  <c:v>55.5</c:v>
                </c:pt>
                <c:pt idx="5">
                  <c:v>85</c:v>
                </c:pt>
                <c:pt idx="6">
                  <c:v>107</c:v>
                </c:pt>
                <c:pt idx="7">
                  <c:v>114.5</c:v>
                </c:pt>
                <c:pt idx="8">
                  <c:v>107</c:v>
                </c:pt>
                <c:pt idx="9">
                  <c:v>85</c:v>
                </c:pt>
                <c:pt idx="10">
                  <c:v>55.5</c:v>
                </c:pt>
                <c:pt idx="11">
                  <c:v>31.5</c:v>
                </c:pt>
                <c:pt idx="12">
                  <c:v>22.5</c:v>
                </c:pt>
                <c:pt idx="13">
                  <c:v>13.5</c:v>
                </c:pt>
                <c:pt idx="14">
                  <c:v>3</c:v>
                </c:pt>
              </c:numCache>
            </c:numRef>
          </c:val>
          <c:smooth val="1"/>
        </c:ser>
        <c:ser>
          <c:idx val="2"/>
          <c:order val="2"/>
          <c:tx>
            <c:v>East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Sheet2!$A$250:$A$264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Sheet2!$D$250:$D$264</c:f>
              <c:numCache>
                <c:ptCount val="15"/>
                <c:pt idx="0">
                  <c:v>46</c:v>
                </c:pt>
                <c:pt idx="1">
                  <c:v>160</c:v>
                </c:pt>
                <c:pt idx="2">
                  <c:v>209</c:v>
                </c:pt>
                <c:pt idx="3">
                  <c:v>215.5</c:v>
                </c:pt>
                <c:pt idx="4">
                  <c:v>191</c:v>
                </c:pt>
                <c:pt idx="5">
                  <c:v>144</c:v>
                </c:pt>
                <c:pt idx="6">
                  <c:v>80</c:v>
                </c:pt>
                <c:pt idx="7">
                  <c:v>40.5</c:v>
                </c:pt>
                <c:pt idx="8">
                  <c:v>37</c:v>
                </c:pt>
                <c:pt idx="9">
                  <c:v>34.5</c:v>
                </c:pt>
                <c:pt idx="10">
                  <c:v>31.5</c:v>
                </c:pt>
                <c:pt idx="11">
                  <c:v>27</c:v>
                </c:pt>
                <c:pt idx="12">
                  <c:v>21</c:v>
                </c:pt>
                <c:pt idx="13">
                  <c:v>13.5</c:v>
                </c:pt>
                <c:pt idx="14">
                  <c:v>3</c:v>
                </c:pt>
              </c:numCache>
            </c:numRef>
          </c:val>
          <c:smooth val="1"/>
        </c:ser>
        <c:ser>
          <c:idx val="3"/>
          <c:order val="3"/>
          <c:tx>
            <c:v>West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Sheet2!$A$250:$A$264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Sheet2!$E$250:$E$264</c:f>
              <c:numCache>
                <c:ptCount val="15"/>
                <c:pt idx="0">
                  <c:v>3</c:v>
                </c:pt>
                <c:pt idx="1">
                  <c:v>13.5</c:v>
                </c:pt>
                <c:pt idx="2">
                  <c:v>21</c:v>
                </c:pt>
                <c:pt idx="3">
                  <c:v>27</c:v>
                </c:pt>
                <c:pt idx="4">
                  <c:v>31.5</c:v>
                </c:pt>
                <c:pt idx="5">
                  <c:v>34.5</c:v>
                </c:pt>
                <c:pt idx="6">
                  <c:v>37</c:v>
                </c:pt>
                <c:pt idx="7">
                  <c:v>40.5</c:v>
                </c:pt>
                <c:pt idx="8">
                  <c:v>80</c:v>
                </c:pt>
                <c:pt idx="9">
                  <c:v>144</c:v>
                </c:pt>
                <c:pt idx="10">
                  <c:v>191</c:v>
                </c:pt>
                <c:pt idx="11">
                  <c:v>215.5</c:v>
                </c:pt>
                <c:pt idx="12">
                  <c:v>209</c:v>
                </c:pt>
                <c:pt idx="13">
                  <c:v>160</c:v>
                </c:pt>
                <c:pt idx="14">
                  <c:v>46</c:v>
                </c:pt>
              </c:numCache>
            </c:numRef>
          </c:val>
          <c:smooth val="1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BTU/HR S.F.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"/>
          <c:y val="0.9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Daily Solar Gains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Sheet2!$M$285:$O$285</c:f>
              <c:strCache>
                <c:ptCount val="3"/>
                <c:pt idx="0">
                  <c:v>Unshaded</c:v>
                </c:pt>
                <c:pt idx="1">
                  <c:v>Shaded</c:v>
                </c:pt>
                <c:pt idx="2">
                  <c:v>Modified</c:v>
                </c:pt>
              </c:strCache>
            </c:strRef>
          </c:cat>
          <c:val>
            <c:numRef>
              <c:f>Sheet2!$M$286:$O$286</c:f>
              <c:numCache>
                <c:ptCount val="3"/>
                <c:pt idx="0">
                  <c:v>1218751.8</c:v>
                </c:pt>
                <c:pt idx="1">
                  <c:v>977900.68</c:v>
                </c:pt>
                <c:pt idx="2">
                  <c:v>811793.9600000001</c:v>
                </c:pt>
              </c:numCache>
            </c:numRef>
          </c:val>
          <c:shape val="box"/>
        </c:ser>
        <c:shape val="box"/>
        <c:axId val="5626055"/>
        <c:axId val="50634496"/>
      </c:bar3D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BTU/Day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6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Summer Seasonal Shader Effectiveness (East)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715"/>
          <c:w val="0.85225"/>
          <c:h val="0.66875"/>
        </c:manualLayout>
      </c:layout>
      <c:areaChart>
        <c:grouping val="standard"/>
        <c:varyColors val="0"/>
        <c:ser>
          <c:idx val="1"/>
          <c:order val="0"/>
          <c:tx>
            <c:v>Heat Gain Unshaded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Sheet2!$G$269:$G$283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Sheet2!$I$269:$I$283</c:f>
              <c:numCache>
                <c:ptCount val="15"/>
                <c:pt idx="0">
                  <c:v>3405.472</c:v>
                </c:pt>
                <c:pt idx="1">
                  <c:v>11845.12</c:v>
                </c:pt>
                <c:pt idx="2">
                  <c:v>15472.688000000002</c:v>
                </c:pt>
                <c:pt idx="3">
                  <c:v>15953.896</c:v>
                </c:pt>
                <c:pt idx="4">
                  <c:v>14140.112000000001</c:v>
                </c:pt>
                <c:pt idx="5">
                  <c:v>10660.608</c:v>
                </c:pt>
                <c:pt idx="6">
                  <c:v>5922.56</c:v>
                </c:pt>
                <c:pt idx="7">
                  <c:v>2998.2960000000003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2332.008</c:v>
                </c:pt>
                <c:pt idx="11">
                  <c:v>1998.864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ser>
          <c:idx val="0"/>
          <c:order val="1"/>
          <c:tx>
            <c:v>Heat Gain w/ Existing Shader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Sheet2!$G$269:$G$283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Sheet2!$H$269:$H$283</c:f>
              <c:numCache>
                <c:ptCount val="15"/>
                <c:pt idx="0">
                  <c:v>3329.99</c:v>
                </c:pt>
                <c:pt idx="1">
                  <c:v>10945.188</c:v>
                </c:pt>
                <c:pt idx="2">
                  <c:v>13134</c:v>
                </c:pt>
                <c:pt idx="3">
                  <c:v>12230.176</c:v>
                </c:pt>
                <c:pt idx="4">
                  <c:v>9375.836</c:v>
                </c:pt>
                <c:pt idx="5">
                  <c:v>6468.948</c:v>
                </c:pt>
                <c:pt idx="6">
                  <c:v>4284.088</c:v>
                </c:pt>
                <c:pt idx="7">
                  <c:v>2881.6079999999997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2351.456</c:v>
                </c:pt>
                <c:pt idx="11">
                  <c:v>1998.864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axId val="53057281"/>
        <c:axId val="7753482"/>
      </c:areaChart>
      <c:catAx>
        <c:axId val="5305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375"/>
          <c:y val="0.94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Whole Building Summer Solar Heat Gains Through Classroom Windows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6525"/>
          <c:w val="0.852"/>
          <c:h val="0.6935"/>
        </c:manualLayout>
      </c:layout>
      <c:areaChart>
        <c:grouping val="standard"/>
        <c:varyColors val="0"/>
        <c:ser>
          <c:idx val="0"/>
          <c:order val="0"/>
          <c:tx>
            <c:v>Heat Gain Unshaded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Sheet2!$L$270:$L$284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Sheet2!$M$270:$M$284</c:f>
              <c:numCache>
                <c:ptCount val="15"/>
                <c:pt idx="0">
                  <c:v>16361.072</c:v>
                </c:pt>
                <c:pt idx="1">
                  <c:v>50600.872</c:v>
                </c:pt>
                <c:pt idx="2">
                  <c:v>61816.72</c:v>
                </c:pt>
                <c:pt idx="3">
                  <c:v>69293.95199999999</c:v>
                </c:pt>
                <c:pt idx="4">
                  <c:v>82286.568</c:v>
                </c:pt>
                <c:pt idx="5">
                  <c:v>94649.91200000001</c:v>
                </c:pt>
                <c:pt idx="6">
                  <c:v>99869.168</c:v>
                </c:pt>
                <c:pt idx="7">
                  <c:v>99906.18400000001</c:v>
                </c:pt>
                <c:pt idx="8">
                  <c:v>109419.29600000002</c:v>
                </c:pt>
                <c:pt idx="9">
                  <c:v>118969.424</c:v>
                </c:pt>
                <c:pt idx="10">
                  <c:v>117710.88</c:v>
                </c:pt>
                <c:pt idx="11">
                  <c:v>111159.04800000001</c:v>
                </c:pt>
                <c:pt idx="12">
                  <c:v>103570.76800000001</c:v>
                </c:pt>
                <c:pt idx="13">
                  <c:v>83137.93600000002</c:v>
                </c:pt>
                <c:pt idx="14">
                  <c:v>25911.2</c:v>
                </c:pt>
              </c:numCache>
            </c:numRef>
          </c:val>
        </c:ser>
        <c:ser>
          <c:idx val="1"/>
          <c:order val="1"/>
          <c:tx>
            <c:v>Heat Gain w/ Existing Shader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Sheet2!$L$270:$L$284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Sheet2!$N$270:$N$284</c:f>
              <c:numCache>
                <c:ptCount val="15"/>
                <c:pt idx="0">
                  <c:v>16210.108</c:v>
                </c:pt>
                <c:pt idx="1">
                  <c:v>48801.008</c:v>
                </c:pt>
                <c:pt idx="2">
                  <c:v>57139.344000000005</c:v>
                </c:pt>
                <c:pt idx="3">
                  <c:v>61299.504</c:v>
                </c:pt>
                <c:pt idx="4">
                  <c:v>66080.48800000001</c:v>
                </c:pt>
                <c:pt idx="5">
                  <c:v>71139.216</c:v>
                </c:pt>
                <c:pt idx="6">
                  <c:v>75007.584</c:v>
                </c:pt>
                <c:pt idx="7">
                  <c:v>75129.432</c:v>
                </c:pt>
                <c:pt idx="8">
                  <c:v>79642.296</c:v>
                </c:pt>
                <c:pt idx="9">
                  <c:v>82883.748</c:v>
                </c:pt>
                <c:pt idx="10">
                  <c:v>87153.628</c:v>
                </c:pt>
                <c:pt idx="11">
                  <c:v>91993.44</c:v>
                </c:pt>
                <c:pt idx="12">
                  <c:v>91877.32800000001</c:v>
                </c:pt>
                <c:pt idx="13">
                  <c:v>73543.556</c:v>
                </c:pt>
                <c:pt idx="14">
                  <c:v>40642.270000000004</c:v>
                </c:pt>
              </c:numCache>
            </c:numRef>
          </c:val>
        </c:ser>
        <c:axId val="2672475"/>
        <c:axId val="24052276"/>
      </c:areaChart>
      <c:catAx>
        <c:axId val="267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4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Percentage Contribution of Each Orientation w/ Existing Shading Device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167"/>
          <c:w val="0.50075"/>
          <c:h val="0.7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Sheet2!$I$231:$L$231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Sheet2!$I$232:$L$232</c:f>
              <c:numCache>
                <c:ptCount val="4"/>
                <c:pt idx="0">
                  <c:v>0.3389350545490842</c:v>
                </c:pt>
                <c:pt idx="1">
                  <c:v>0.15306314549151176</c:v>
                </c:pt>
                <c:pt idx="2">
                  <c:v>0.3928666349641414</c:v>
                </c:pt>
                <c:pt idx="3">
                  <c:v>0.11513516499526265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4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Percentage Contribution of Each Orientation w/ Proposed Shading Device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285"/>
          <c:w val="0.458"/>
          <c:h val="0.57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Sheet2!$I$236:$L$236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Sheet2!$I$237:$L$237</c:f>
              <c:numCache>
                <c:ptCount val="4"/>
                <c:pt idx="0">
                  <c:v>0.4191398259185607</c:v>
                </c:pt>
                <c:pt idx="1">
                  <c:v>0.13677583659061318</c:v>
                </c:pt>
                <c:pt idx="2">
                  <c:v>0.30170386558177337</c:v>
                </c:pt>
                <c:pt idx="3">
                  <c:v>0.14238047190905279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south shgf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Sheet2!$A$118:$A$132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Sheet2!$B$118:$B$132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Sheet2!$C$117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Sheet2!$A$118:$A$132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Sheet2!$C$118:$C$132</c:f>
              <c:numCache>
                <c:ptCount val="15"/>
                <c:pt idx="0">
                  <c:v>3</c:v>
                </c:pt>
                <c:pt idx="1">
                  <c:v>13.5</c:v>
                </c:pt>
                <c:pt idx="2">
                  <c:v>22.5</c:v>
                </c:pt>
                <c:pt idx="3">
                  <c:v>31.5</c:v>
                </c:pt>
                <c:pt idx="4">
                  <c:v>55.5</c:v>
                </c:pt>
                <c:pt idx="5">
                  <c:v>85</c:v>
                </c:pt>
                <c:pt idx="6">
                  <c:v>107</c:v>
                </c:pt>
                <c:pt idx="7">
                  <c:v>114.5</c:v>
                </c:pt>
                <c:pt idx="8">
                  <c:v>107</c:v>
                </c:pt>
                <c:pt idx="9">
                  <c:v>85</c:v>
                </c:pt>
                <c:pt idx="10">
                  <c:v>55.5</c:v>
                </c:pt>
                <c:pt idx="11">
                  <c:v>31.5</c:v>
                </c:pt>
                <c:pt idx="12">
                  <c:v>22.5</c:v>
                </c:pt>
                <c:pt idx="13">
                  <c:v>13.5</c:v>
                </c:pt>
                <c:pt idx="1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Sheet2!$A$118:$A$132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Sheet2!$D$118:$D$132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Sheet2!$E$117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Sheet2!$A$118:$A$132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Sheet2!$E$118:$E$132</c:f>
              <c:numCache>
                <c:ptCount val="15"/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shgf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Sheet2!$H$117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Sheet2!$G$118:$G$132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Sheet2!$H$118:$H$132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Sheet2!$I$117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Sheet2!$G$118:$G$132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Sheet2!$I$118:$I$132</c:f>
              <c:numCache>
                <c:ptCount val="15"/>
                <c:pt idx="0">
                  <c:v>46</c:v>
                </c:pt>
                <c:pt idx="1">
                  <c:v>160</c:v>
                </c:pt>
                <c:pt idx="2">
                  <c:v>209</c:v>
                </c:pt>
                <c:pt idx="3">
                  <c:v>215.5</c:v>
                </c:pt>
                <c:pt idx="4">
                  <c:v>191</c:v>
                </c:pt>
                <c:pt idx="5">
                  <c:v>144</c:v>
                </c:pt>
                <c:pt idx="6">
                  <c:v>80</c:v>
                </c:pt>
                <c:pt idx="7">
                  <c:v>40.5</c:v>
                </c:pt>
                <c:pt idx="8">
                  <c:v>37</c:v>
                </c:pt>
                <c:pt idx="9">
                  <c:v>34.5</c:v>
                </c:pt>
                <c:pt idx="10">
                  <c:v>31.5</c:v>
                </c:pt>
                <c:pt idx="11">
                  <c:v>27</c:v>
                </c:pt>
                <c:pt idx="12">
                  <c:v>21</c:v>
                </c:pt>
                <c:pt idx="13">
                  <c:v>13.5</c:v>
                </c:pt>
                <c:pt idx="1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Sheet2!$J$117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Sheet2!$G$118:$G$132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Sheet2!$J$118:$J$132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Sheet2!$K$117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Sheet2!$G$118:$G$132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Sheet2!$K$118:$K$132</c:f>
              <c:numCache>
                <c:ptCount val="15"/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9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shgf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Sheet2!$N$117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Sheet2!$M$118:$M$132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Sheet2!$N$118:$N$132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Sheet2!$O$117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Sheet2!$M$118:$M$132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Sheet2!$O$118:$O$132</c:f>
              <c:numCache>
                <c:ptCount val="15"/>
                <c:pt idx="0">
                  <c:v>3</c:v>
                </c:pt>
                <c:pt idx="1">
                  <c:v>13.5</c:v>
                </c:pt>
                <c:pt idx="2">
                  <c:v>21</c:v>
                </c:pt>
                <c:pt idx="3">
                  <c:v>27</c:v>
                </c:pt>
                <c:pt idx="4">
                  <c:v>31.5</c:v>
                </c:pt>
                <c:pt idx="5">
                  <c:v>34.5</c:v>
                </c:pt>
                <c:pt idx="6">
                  <c:v>37</c:v>
                </c:pt>
                <c:pt idx="7">
                  <c:v>40.5</c:v>
                </c:pt>
                <c:pt idx="8">
                  <c:v>80</c:v>
                </c:pt>
                <c:pt idx="9">
                  <c:v>144</c:v>
                </c:pt>
                <c:pt idx="10">
                  <c:v>191</c:v>
                </c:pt>
                <c:pt idx="11">
                  <c:v>215.5</c:v>
                </c:pt>
                <c:pt idx="12">
                  <c:v>209</c:v>
                </c:pt>
                <c:pt idx="13">
                  <c:v>160</c:v>
                </c:pt>
                <c:pt idx="14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Sheet2!$P$117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Sheet2!$M$118:$M$132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Sheet2!$P$118:$P$132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Sheet2!$Q$117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Sheet2!$M$118:$M$132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Sheet2!$Q$118:$Q$132</c:f>
              <c:numCache>
                <c:ptCount val="15"/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shgf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Sheet2!$T$117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Sheet2!$S$118:$S$132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Sheet2!$T$118:$T$132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Sheet2!$U$117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Sheet2!$S$118:$S$132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Sheet2!$U$118:$U$132</c:f>
              <c:numCache>
                <c:ptCount val="15"/>
                <c:pt idx="0">
                  <c:v>22.5</c:v>
                </c:pt>
                <c:pt idx="1">
                  <c:v>47</c:v>
                </c:pt>
                <c:pt idx="2">
                  <c:v>33</c:v>
                </c:pt>
                <c:pt idx="3">
                  <c:v>29.5</c:v>
                </c:pt>
                <c:pt idx="4">
                  <c:v>32</c:v>
                </c:pt>
                <c:pt idx="5">
                  <c:v>34.5</c:v>
                </c:pt>
                <c:pt idx="6">
                  <c:v>37</c:v>
                </c:pt>
                <c:pt idx="7">
                  <c:v>37.5</c:v>
                </c:pt>
                <c:pt idx="8">
                  <c:v>37</c:v>
                </c:pt>
                <c:pt idx="9">
                  <c:v>34.5</c:v>
                </c:pt>
                <c:pt idx="10">
                  <c:v>32</c:v>
                </c:pt>
                <c:pt idx="11">
                  <c:v>29.5</c:v>
                </c:pt>
                <c:pt idx="12">
                  <c:v>33</c:v>
                </c:pt>
                <c:pt idx="13">
                  <c:v>47</c:v>
                </c:pt>
                <c:pt idx="14">
                  <c:v>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Sheet2!$V$117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Sheet2!$S$118:$S$132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Sheet2!$V$118:$V$132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Sheet2!$W$117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Sheet2!$S$118:$S$132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Sheet2!$W$118:$W$132</c:f>
              <c:numCache>
                <c:ptCount val="15"/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south solar heat gain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Sheet2!$A$174:$A$188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Sheet2!$B$174:$B$188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Sheet2!$C$173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Sheet2!$A$174:$A$188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Sheet2!$C$174:$C$188</c:f>
              <c:numCache>
                <c:ptCount val="15"/>
                <c:pt idx="0">
                  <c:v>222.096</c:v>
                </c:pt>
                <c:pt idx="1">
                  <c:v>999.432</c:v>
                </c:pt>
                <c:pt idx="2">
                  <c:v>1665.7200000000003</c:v>
                </c:pt>
                <c:pt idx="3">
                  <c:v>2263.632</c:v>
                </c:pt>
                <c:pt idx="4">
                  <c:v>3261.9300000000003</c:v>
                </c:pt>
                <c:pt idx="5">
                  <c:v>4401.798</c:v>
                </c:pt>
                <c:pt idx="6">
                  <c:v>5223.344</c:v>
                </c:pt>
                <c:pt idx="7">
                  <c:v>5481.6720000000005</c:v>
                </c:pt>
                <c:pt idx="8">
                  <c:v>5223.344</c:v>
                </c:pt>
                <c:pt idx="9">
                  <c:v>4401.798</c:v>
                </c:pt>
                <c:pt idx="10">
                  <c:v>3261.9300000000003</c:v>
                </c:pt>
                <c:pt idx="11">
                  <c:v>2263.632</c:v>
                </c:pt>
                <c:pt idx="12">
                  <c:v>1665.7200000000003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Sheet2!$A$174:$A$188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Sheet2!$D$174:$D$188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Sheet2!$E$173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Sheet2!$A$174:$A$188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Sheet2!$E$174:$E$188</c:f>
              <c:numCache>
                <c:ptCount val="15"/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Summer Shading Performance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9125"/>
          <c:w val="0.91225"/>
          <c:h val="0.64125"/>
        </c:manualLayout>
      </c:layout>
      <c:lineChart>
        <c:grouping val="standard"/>
        <c:varyColors val="0"/>
        <c:ser>
          <c:idx val="0"/>
          <c:order val="0"/>
          <c:tx>
            <c:v>South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Sheet2!$G$250:$G$264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Sheet2!$H$250:$H$264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65.6</c:v>
                </c:pt>
                <c:pt idx="4">
                  <c:v>61.4</c:v>
                </c:pt>
                <c:pt idx="5">
                  <c:v>58.199999999999996</c:v>
                </c:pt>
                <c:pt idx="6">
                  <c:v>55.699999999999996</c:v>
                </c:pt>
                <c:pt idx="7">
                  <c:v>54.9</c:v>
                </c:pt>
                <c:pt idx="8">
                  <c:v>55.699999999999996</c:v>
                </c:pt>
                <c:pt idx="9">
                  <c:v>58.199999999999996</c:v>
                </c:pt>
                <c:pt idx="10">
                  <c:v>61.4</c:v>
                </c:pt>
                <c:pt idx="11">
                  <c:v>65.6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Sheet2!$G$250:$G$264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Sheet2!$I$250:$I$264</c:f>
              <c:numCache>
                <c:ptCount val="15"/>
                <c:pt idx="0">
                  <c:v>136</c:v>
                </c:pt>
                <c:pt idx="1">
                  <c:v>125.19999999999999</c:v>
                </c:pt>
                <c:pt idx="2">
                  <c:v>113.1</c:v>
                </c:pt>
                <c:pt idx="3">
                  <c:v>97.8</c:v>
                </c:pt>
                <c:pt idx="4">
                  <c:v>75.2</c:v>
                </c:pt>
                <c:pt idx="5">
                  <c:v>56.3</c:v>
                </c:pt>
                <c:pt idx="6">
                  <c:v>56.699999999999996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West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Sheet2!$G$250:$G$264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Sheet2!$J$250:$J$264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56.699999999999996</c:v>
                </c:pt>
                <c:pt idx="9">
                  <c:v>56.3</c:v>
                </c:pt>
                <c:pt idx="10">
                  <c:v>75.2</c:v>
                </c:pt>
                <c:pt idx="11">
                  <c:v>97.8</c:v>
                </c:pt>
                <c:pt idx="12">
                  <c:v>113.1</c:v>
                </c:pt>
                <c:pt idx="13">
                  <c:v>125.19999999999999</c:v>
                </c:pt>
                <c:pt idx="14">
                  <c:v>136</c:v>
                </c:pt>
              </c:numCache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In Direct Sun (S.F.)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9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solar heat gain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Sheet2!$H$173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Sheet2!$G$174:$G$188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Sheet2!$H$174:$H$188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Sheet2!$I$173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Sheet2!$G$174:$G$188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Sheet2!$I$174:$I$188</c:f>
              <c:numCache>
                <c:ptCount val="15"/>
                <c:pt idx="0">
                  <c:v>3329.99</c:v>
                </c:pt>
                <c:pt idx="1">
                  <c:v>10945.188</c:v>
                </c:pt>
                <c:pt idx="2">
                  <c:v>13134</c:v>
                </c:pt>
                <c:pt idx="3">
                  <c:v>12230.176</c:v>
                </c:pt>
                <c:pt idx="4">
                  <c:v>9375.836</c:v>
                </c:pt>
                <c:pt idx="5">
                  <c:v>6468.948</c:v>
                </c:pt>
                <c:pt idx="6">
                  <c:v>4284.088</c:v>
                </c:pt>
                <c:pt idx="7">
                  <c:v>2881.6079999999997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2351.456</c:v>
                </c:pt>
                <c:pt idx="11">
                  <c:v>1998.864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Sheet2!$J$173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Sheet2!$G$174:$G$188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Sheet2!$J$174:$J$188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Sheet2!$K$173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Sheet2!$G$174:$G$188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Sheet2!$K$174:$K$188</c:f>
              <c:numCache>
                <c:ptCount val="15"/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solar heat gain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Sheet2!$N$173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Sheet2!$M$174:$M$188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Sheet2!$N$174:$N$188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Sheet2!$O$173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Sheet2!$M$174:$M$188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Sheet2!$O$174:$O$188</c:f>
              <c:numCache>
                <c:ptCount val="15"/>
                <c:pt idx="0">
                  <c:v>222.096</c:v>
                </c:pt>
                <c:pt idx="1">
                  <c:v>999.432</c:v>
                </c:pt>
                <c:pt idx="2">
                  <c:v>1554.672</c:v>
                </c:pt>
                <c:pt idx="3">
                  <c:v>1998.864</c:v>
                </c:pt>
                <c:pt idx="4">
                  <c:v>2351.456</c:v>
                </c:pt>
                <c:pt idx="5">
                  <c:v>2554.1040000000003</c:v>
                </c:pt>
                <c:pt idx="6">
                  <c:v>2739.184</c:v>
                </c:pt>
                <c:pt idx="7">
                  <c:v>2881.6079999999997</c:v>
                </c:pt>
                <c:pt idx="8">
                  <c:v>4284.088</c:v>
                </c:pt>
                <c:pt idx="9">
                  <c:v>6468.948</c:v>
                </c:pt>
                <c:pt idx="10">
                  <c:v>9375.836</c:v>
                </c:pt>
                <c:pt idx="11">
                  <c:v>12230.176</c:v>
                </c:pt>
                <c:pt idx="12">
                  <c:v>13134</c:v>
                </c:pt>
                <c:pt idx="13">
                  <c:v>9926.243999999999</c:v>
                </c:pt>
                <c:pt idx="14">
                  <c:v>6351.686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Sheet2!$P$173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Sheet2!$M$174:$M$188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Sheet2!$P$174:$P$188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Sheet2!$Q$173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Sheet2!$M$174:$M$188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Sheet2!$Q$174:$Q$188</c:f>
              <c:numCache>
                <c:ptCount val="15"/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solar heat gain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Sheet2!$T$173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Sheet2!$S$174:$S$188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Sheet2!$T$174:$T$188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Sheet2!$U$173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Sheet2!$S$174:$S$188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Sheet2!$U$174:$U$188</c:f>
              <c:numCache>
                <c:ptCount val="15"/>
                <c:pt idx="0">
                  <c:v>1665.7200000000003</c:v>
                </c:pt>
                <c:pt idx="1">
                  <c:v>3479.504</c:v>
                </c:pt>
                <c:pt idx="2">
                  <c:v>2443.0560000000005</c:v>
                </c:pt>
                <c:pt idx="3">
                  <c:v>2183.944</c:v>
                </c:pt>
                <c:pt idx="4">
                  <c:v>2369.0240000000003</c:v>
                </c:pt>
                <c:pt idx="5">
                  <c:v>2554.1040000000003</c:v>
                </c:pt>
                <c:pt idx="6">
                  <c:v>2739.184</c:v>
                </c:pt>
                <c:pt idx="7">
                  <c:v>2776.2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2369.0240000000003</c:v>
                </c:pt>
                <c:pt idx="11">
                  <c:v>2183.944</c:v>
                </c:pt>
                <c:pt idx="12">
                  <c:v>2443.0560000000005</c:v>
                </c:pt>
                <c:pt idx="13">
                  <c:v>3479.504</c:v>
                </c:pt>
                <c:pt idx="14">
                  <c:v>1665.7200000000003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Sheet2!$V$173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Sheet2!$S$174:$S$188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Sheet2!$V$174:$V$188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Sheet2!$W$173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Sheet2!$S$174:$S$188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Sheet2!$W$174:$W$188</c:f>
              <c:numCache>
                <c:ptCount val="15"/>
              </c:numCache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building solar heat gains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Sheet2!$A$193:$A$207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Sheet2!$B$193:$B$207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Sheet2!$C$192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Sheet2!$A$193:$A$207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Sheet2!$C$193:$C$207</c:f>
              <c:numCache>
                <c:ptCount val="15"/>
                <c:pt idx="0">
                  <c:v>16210.108</c:v>
                </c:pt>
                <c:pt idx="1">
                  <c:v>48801.008</c:v>
                </c:pt>
                <c:pt idx="2">
                  <c:v>57139.344000000005</c:v>
                </c:pt>
                <c:pt idx="3">
                  <c:v>61299.504</c:v>
                </c:pt>
                <c:pt idx="4">
                  <c:v>66080.48800000001</c:v>
                </c:pt>
                <c:pt idx="5">
                  <c:v>71139.216</c:v>
                </c:pt>
                <c:pt idx="6">
                  <c:v>75007.584</c:v>
                </c:pt>
                <c:pt idx="7">
                  <c:v>75129.432</c:v>
                </c:pt>
                <c:pt idx="8">
                  <c:v>79642.296</c:v>
                </c:pt>
                <c:pt idx="9">
                  <c:v>82883.748</c:v>
                </c:pt>
                <c:pt idx="10">
                  <c:v>87153.628</c:v>
                </c:pt>
                <c:pt idx="11">
                  <c:v>91993.44</c:v>
                </c:pt>
                <c:pt idx="12">
                  <c:v>91877.32800000001</c:v>
                </c:pt>
                <c:pt idx="13">
                  <c:v>73543.556</c:v>
                </c:pt>
                <c:pt idx="14">
                  <c:v>40642.270000000004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Sheet2!$A$193:$A$207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Sheet2!$D$193:$D$207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Sheet2!$E$192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Sheet2!$A$193:$A$207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Sheet2!$E$193:$E$207</c:f>
              <c:numCache>
                <c:ptCount val="15"/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gains w/o shaders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Sheet2!$B$230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Sheet2!$A$231:$A$245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Sheet2!$B$231:$B$245</c:f>
              <c:numCach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Sheet2!$C$230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Sheet2!$A$231:$A$245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Sheet2!$C$231:$C$245</c:f>
              <c:numCache>
                <c:ptCount val="15"/>
                <c:pt idx="0">
                  <c:v>16361.072</c:v>
                </c:pt>
                <c:pt idx="1">
                  <c:v>50600.872</c:v>
                </c:pt>
                <c:pt idx="2">
                  <c:v>61816.72</c:v>
                </c:pt>
                <c:pt idx="3">
                  <c:v>69293.95199999999</c:v>
                </c:pt>
                <c:pt idx="4">
                  <c:v>82286.568</c:v>
                </c:pt>
                <c:pt idx="5">
                  <c:v>94649.91200000001</c:v>
                </c:pt>
                <c:pt idx="6">
                  <c:v>99869.168</c:v>
                </c:pt>
                <c:pt idx="7">
                  <c:v>99906.18400000001</c:v>
                </c:pt>
                <c:pt idx="8">
                  <c:v>109419.29600000002</c:v>
                </c:pt>
                <c:pt idx="9">
                  <c:v>118969.424</c:v>
                </c:pt>
                <c:pt idx="10">
                  <c:v>117710.88</c:v>
                </c:pt>
                <c:pt idx="11">
                  <c:v>111159.04800000001</c:v>
                </c:pt>
                <c:pt idx="12">
                  <c:v>103570.76800000001</c:v>
                </c:pt>
                <c:pt idx="13">
                  <c:v>83137.93600000002</c:v>
                </c:pt>
                <c:pt idx="14">
                  <c:v>25911.2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Sheet2!$A$231:$A$245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Sheet2!$D$231:$D$245</c:f>
              <c:numCach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Sheet2!$E$230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Sheet2!$A$231:$A$245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Sheet2!$E$231:$E$245</c:f>
              <c:numCache>
                <c:ptCount val="15"/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seasonal south march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7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seasonal south june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seasonal south sep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seasonal south dec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march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Sheet2!$B$247:$B$259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22.5</c:v>
                </c:pt>
                <c:pt idx="4">
                  <c:v>47</c:v>
                </c:pt>
                <c:pt idx="5">
                  <c:v>33</c:v>
                </c:pt>
                <c:pt idx="6">
                  <c:v>29.5</c:v>
                </c:pt>
                <c:pt idx="7">
                  <c:v>32</c:v>
                </c:pt>
                <c:pt idx="8">
                  <c:v>34.5</c:v>
                </c:pt>
                <c:pt idx="9">
                  <c:v>37</c:v>
                </c:pt>
                <c:pt idx="10">
                  <c:v>37.5</c:v>
                </c:pt>
                <c:pt idx="11">
                  <c:v>37</c:v>
                </c:pt>
                <c:pt idx="12">
                  <c:v>34.5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Sheet2!$C$247:$C$259</c:f>
              <c:numCache>
                <c:ptCount val="13"/>
                <c:pt idx="2">
                  <c:v>0</c:v>
                </c:pt>
                <c:pt idx="3">
                  <c:v>3</c:v>
                </c:pt>
                <c:pt idx="4">
                  <c:v>13.5</c:v>
                </c:pt>
                <c:pt idx="5">
                  <c:v>22.5</c:v>
                </c:pt>
                <c:pt idx="6">
                  <c:v>31.5</c:v>
                </c:pt>
                <c:pt idx="7">
                  <c:v>55.5</c:v>
                </c:pt>
                <c:pt idx="8">
                  <c:v>85</c:v>
                </c:pt>
                <c:pt idx="9">
                  <c:v>107</c:v>
                </c:pt>
                <c:pt idx="10">
                  <c:v>114.5</c:v>
                </c:pt>
                <c:pt idx="11">
                  <c:v>107</c:v>
                </c:pt>
                <c:pt idx="12">
                  <c:v>85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Calculated Summer Solar Heat Gains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2725"/>
          <c:w val="0.91125"/>
          <c:h val="0.7575"/>
        </c:manualLayout>
      </c:layout>
      <c:lineChart>
        <c:grouping val="standard"/>
        <c:varyColors val="0"/>
        <c:ser>
          <c:idx val="0"/>
          <c:order val="0"/>
          <c:tx>
            <c:v>North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Sheet2!$L$250:$L$264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Sheet2!$M$250:$M$264</c:f>
              <c:numCache>
                <c:ptCount val="15"/>
                <c:pt idx="0">
                  <c:v>1665.7200000000003</c:v>
                </c:pt>
                <c:pt idx="1">
                  <c:v>3479.504</c:v>
                </c:pt>
                <c:pt idx="2">
                  <c:v>2443.0560000000005</c:v>
                </c:pt>
                <c:pt idx="3">
                  <c:v>2183.944</c:v>
                </c:pt>
                <c:pt idx="4">
                  <c:v>2369.0240000000003</c:v>
                </c:pt>
                <c:pt idx="5">
                  <c:v>2554.1040000000003</c:v>
                </c:pt>
                <c:pt idx="6">
                  <c:v>2739.184</c:v>
                </c:pt>
                <c:pt idx="7">
                  <c:v>2776.2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2369.0240000000003</c:v>
                </c:pt>
                <c:pt idx="11">
                  <c:v>2183.944</c:v>
                </c:pt>
                <c:pt idx="12">
                  <c:v>2443.0560000000005</c:v>
                </c:pt>
                <c:pt idx="13">
                  <c:v>3479.504</c:v>
                </c:pt>
                <c:pt idx="14">
                  <c:v>1665.7200000000003</c:v>
                </c:pt>
              </c:numCache>
            </c:numRef>
          </c:val>
          <c:smooth val="1"/>
        </c:ser>
        <c:ser>
          <c:idx val="1"/>
          <c:order val="1"/>
          <c:tx>
            <c:v>South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Sheet2!$L$250:$L$264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Sheet2!$N$250:$N$264</c:f>
              <c:numCache>
                <c:ptCount val="15"/>
                <c:pt idx="0">
                  <c:v>222.096</c:v>
                </c:pt>
                <c:pt idx="1">
                  <c:v>999.432</c:v>
                </c:pt>
                <c:pt idx="2">
                  <c:v>1665.7200000000003</c:v>
                </c:pt>
                <c:pt idx="3">
                  <c:v>2263.632</c:v>
                </c:pt>
                <c:pt idx="4">
                  <c:v>3261.9300000000003</c:v>
                </c:pt>
                <c:pt idx="5">
                  <c:v>4401.798</c:v>
                </c:pt>
                <c:pt idx="6">
                  <c:v>5223.344</c:v>
                </c:pt>
                <c:pt idx="7">
                  <c:v>5481.6720000000005</c:v>
                </c:pt>
                <c:pt idx="8">
                  <c:v>5223.344</c:v>
                </c:pt>
                <c:pt idx="9">
                  <c:v>4401.798</c:v>
                </c:pt>
                <c:pt idx="10">
                  <c:v>3261.9300000000003</c:v>
                </c:pt>
                <c:pt idx="11">
                  <c:v>2263.632</c:v>
                </c:pt>
                <c:pt idx="12">
                  <c:v>1665.7200000000003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  <c:smooth val="1"/>
        </c:ser>
        <c:ser>
          <c:idx val="2"/>
          <c:order val="2"/>
          <c:tx>
            <c:v>East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Sheet2!$L$250:$L$264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Sheet2!$O$250:$O$264</c:f>
              <c:numCache>
                <c:ptCount val="15"/>
                <c:pt idx="0">
                  <c:v>3329.99</c:v>
                </c:pt>
                <c:pt idx="1">
                  <c:v>10945.188</c:v>
                </c:pt>
                <c:pt idx="2">
                  <c:v>13134</c:v>
                </c:pt>
                <c:pt idx="3">
                  <c:v>12230.176</c:v>
                </c:pt>
                <c:pt idx="4">
                  <c:v>9375.836</c:v>
                </c:pt>
                <c:pt idx="5">
                  <c:v>6468.948</c:v>
                </c:pt>
                <c:pt idx="6">
                  <c:v>4284.088</c:v>
                </c:pt>
                <c:pt idx="7">
                  <c:v>2881.6079999999997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2351.456</c:v>
                </c:pt>
                <c:pt idx="11">
                  <c:v>1998.864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  <c:smooth val="1"/>
        </c:ser>
        <c:ser>
          <c:idx val="3"/>
          <c:order val="3"/>
          <c:tx>
            <c:v>West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Sheet2!$L$250:$L$264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Sheet2!$P$250:$P$264</c:f>
              <c:numCache>
                <c:ptCount val="15"/>
                <c:pt idx="0">
                  <c:v>222.096</c:v>
                </c:pt>
                <c:pt idx="1">
                  <c:v>999.432</c:v>
                </c:pt>
                <c:pt idx="2">
                  <c:v>1554.672</c:v>
                </c:pt>
                <c:pt idx="3">
                  <c:v>1998.864</c:v>
                </c:pt>
                <c:pt idx="4">
                  <c:v>2351.456</c:v>
                </c:pt>
                <c:pt idx="5">
                  <c:v>2554.1040000000003</c:v>
                </c:pt>
                <c:pt idx="6">
                  <c:v>2739.184</c:v>
                </c:pt>
                <c:pt idx="7">
                  <c:v>2881.6079999999997</c:v>
                </c:pt>
                <c:pt idx="8">
                  <c:v>4284.088</c:v>
                </c:pt>
                <c:pt idx="9">
                  <c:v>6468.948</c:v>
                </c:pt>
                <c:pt idx="10">
                  <c:v>9375.836</c:v>
                </c:pt>
                <c:pt idx="11">
                  <c:v>12230.176</c:v>
                </c:pt>
                <c:pt idx="12">
                  <c:v>13134</c:v>
                </c:pt>
                <c:pt idx="13">
                  <c:v>9926.243999999999</c:v>
                </c:pt>
                <c:pt idx="14">
                  <c:v>6351.686</c:v>
                </c:pt>
              </c:numCache>
            </c:numRef>
          </c:val>
          <c:smooth val="1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june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sep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Sheet2!$H$247:$H$259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65.6</c:v>
                </c:pt>
                <c:pt idx="7">
                  <c:v>61.4</c:v>
                </c:pt>
                <c:pt idx="8">
                  <c:v>58.199999999999996</c:v>
                </c:pt>
                <c:pt idx="9">
                  <c:v>55.699999999999996</c:v>
                </c:pt>
                <c:pt idx="10">
                  <c:v>54.9</c:v>
                </c:pt>
                <c:pt idx="11">
                  <c:v>55.699999999999996</c:v>
                </c:pt>
                <c:pt idx="12">
                  <c:v>58.199999999999996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Sheet2!$I$247:$I$259</c:f>
              <c:numCache>
                <c:ptCount val="13"/>
                <c:pt idx="2">
                  <c:v>0</c:v>
                </c:pt>
                <c:pt idx="3">
                  <c:v>136</c:v>
                </c:pt>
                <c:pt idx="4">
                  <c:v>125.19999999999999</c:v>
                </c:pt>
                <c:pt idx="5">
                  <c:v>113.1</c:v>
                </c:pt>
                <c:pt idx="6">
                  <c:v>97.8</c:v>
                </c:pt>
                <c:pt idx="7">
                  <c:v>75.2</c:v>
                </c:pt>
                <c:pt idx="8">
                  <c:v>56.3</c:v>
                </c:pt>
                <c:pt idx="9">
                  <c:v>56.699999999999996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dec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Sheet2!$K$247:$K$259</c:f>
              <c:numCache>
                <c:ptCount val="13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Sheet2!$L$247:$L$259</c:f>
              <c:numCache>
                <c:ptCount val="13"/>
                <c:pt idx="3">
                  <c:v>0.20833333333333334</c:v>
                </c:pt>
                <c:pt idx="4">
                  <c:v>0.25</c:v>
                </c:pt>
                <c:pt idx="5">
                  <c:v>0.2916666666666667</c:v>
                </c:pt>
                <c:pt idx="6">
                  <c:v>0.3333333333333333</c:v>
                </c:pt>
                <c:pt idx="7">
                  <c:v>0.375</c:v>
                </c:pt>
                <c:pt idx="8">
                  <c:v>0.4166666666666667</c:v>
                </c:pt>
                <c:pt idx="9">
                  <c:v>0.4583333333333333</c:v>
                </c:pt>
                <c:pt idx="10">
                  <c:v>0.5</c:v>
                </c:pt>
                <c:pt idx="11">
                  <c:v>0.5416666666666666</c:v>
                </c:pt>
                <c:pt idx="12">
                  <c:v>0.5833333333333334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Summer Seasonal Shader Effectiveness (South)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7"/>
          <c:w val="0.88"/>
          <c:h val="0.742"/>
        </c:manualLayout>
      </c:layout>
      <c:areaChart>
        <c:grouping val="standard"/>
        <c:varyColors val="0"/>
        <c:ser>
          <c:idx val="1"/>
          <c:order val="0"/>
          <c:tx>
            <c:v>Heat Gain Unshaded</c:v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Sheet2!$A$269:$A$283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Sheet2!$C$269:$C$283</c:f>
              <c:numCache>
                <c:ptCount val="15"/>
                <c:pt idx="0">
                  <c:v>222.096</c:v>
                </c:pt>
                <c:pt idx="1">
                  <c:v>999.432</c:v>
                </c:pt>
                <c:pt idx="2">
                  <c:v>1665.72</c:v>
                </c:pt>
                <c:pt idx="3">
                  <c:v>2332.008</c:v>
                </c:pt>
                <c:pt idx="4">
                  <c:v>4108.776</c:v>
                </c:pt>
                <c:pt idx="5">
                  <c:v>6292.72</c:v>
                </c:pt>
                <c:pt idx="6">
                  <c:v>7921.424000000001</c:v>
                </c:pt>
                <c:pt idx="7">
                  <c:v>8476.664</c:v>
                </c:pt>
                <c:pt idx="8">
                  <c:v>7921.424000000001</c:v>
                </c:pt>
                <c:pt idx="9">
                  <c:v>6292.72</c:v>
                </c:pt>
                <c:pt idx="10">
                  <c:v>4108.776</c:v>
                </c:pt>
                <c:pt idx="11">
                  <c:v>2332.008</c:v>
                </c:pt>
                <c:pt idx="12">
                  <c:v>1665.72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ser>
          <c:idx val="0"/>
          <c:order val="1"/>
          <c:tx>
            <c:v>Heat Gain w/ Existing Shader</c:v>
          </c:tx>
          <c:spPr>
            <a:solidFill>
              <a:srgbClr val="0000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Sheet2!$A$269:$A$283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Sheet2!$B$269:$B$283</c:f>
              <c:numCache>
                <c:ptCount val="15"/>
                <c:pt idx="0">
                  <c:v>222.096</c:v>
                </c:pt>
                <c:pt idx="1">
                  <c:v>999.432</c:v>
                </c:pt>
                <c:pt idx="2">
                  <c:v>1665.7200000000003</c:v>
                </c:pt>
                <c:pt idx="3">
                  <c:v>2263.632</c:v>
                </c:pt>
                <c:pt idx="4">
                  <c:v>3261.9300000000003</c:v>
                </c:pt>
                <c:pt idx="5">
                  <c:v>4401.798</c:v>
                </c:pt>
                <c:pt idx="6">
                  <c:v>5223.344</c:v>
                </c:pt>
                <c:pt idx="7">
                  <c:v>5481.6720000000005</c:v>
                </c:pt>
                <c:pt idx="8">
                  <c:v>5223.344</c:v>
                </c:pt>
                <c:pt idx="9">
                  <c:v>4401.798</c:v>
                </c:pt>
                <c:pt idx="10">
                  <c:v>3261.9300000000003</c:v>
                </c:pt>
                <c:pt idx="11">
                  <c:v>2263.632</c:v>
                </c:pt>
                <c:pt idx="12">
                  <c:v>1665.7200000000003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axId val="17846283"/>
        <c:axId val="26398820"/>
      </c:area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BTU/HR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Summer Seasonal Shader Effectiveness (East)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2085"/>
          <c:w val="0.87075"/>
          <c:h val="0.66175"/>
        </c:manualLayout>
      </c:layout>
      <c:areaChart>
        <c:grouping val="standard"/>
        <c:varyColors val="0"/>
        <c:ser>
          <c:idx val="1"/>
          <c:order val="0"/>
          <c:tx>
            <c:v>Heat Gain Unshaded</c:v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Sheet2!$G$269:$G$283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Sheet2!$I$269:$I$283</c:f>
              <c:numCache>
                <c:ptCount val="15"/>
                <c:pt idx="0">
                  <c:v>3405.472</c:v>
                </c:pt>
                <c:pt idx="1">
                  <c:v>11845.12</c:v>
                </c:pt>
                <c:pt idx="2">
                  <c:v>15472.688000000002</c:v>
                </c:pt>
                <c:pt idx="3">
                  <c:v>15953.896</c:v>
                </c:pt>
                <c:pt idx="4">
                  <c:v>14140.112000000001</c:v>
                </c:pt>
                <c:pt idx="5">
                  <c:v>10660.608</c:v>
                </c:pt>
                <c:pt idx="6">
                  <c:v>5922.56</c:v>
                </c:pt>
                <c:pt idx="7">
                  <c:v>2998.2960000000003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2332.008</c:v>
                </c:pt>
                <c:pt idx="11">
                  <c:v>1998.864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ser>
          <c:idx val="0"/>
          <c:order val="1"/>
          <c:tx>
            <c:v>Heat Gain w/ Existing Shader</c:v>
          </c:tx>
          <c:spPr>
            <a:solidFill>
              <a:srgbClr val="0000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Sheet2!$G$269:$G$283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Sheet2!$H$269:$H$283</c:f>
              <c:numCache>
                <c:ptCount val="15"/>
                <c:pt idx="0">
                  <c:v>3329.99</c:v>
                </c:pt>
                <c:pt idx="1">
                  <c:v>10945.188</c:v>
                </c:pt>
                <c:pt idx="2">
                  <c:v>13134</c:v>
                </c:pt>
                <c:pt idx="3">
                  <c:v>12230.176</c:v>
                </c:pt>
                <c:pt idx="4">
                  <c:v>9375.836</c:v>
                </c:pt>
                <c:pt idx="5">
                  <c:v>6468.948</c:v>
                </c:pt>
                <c:pt idx="6">
                  <c:v>4284.088</c:v>
                </c:pt>
                <c:pt idx="7">
                  <c:v>2881.6079999999997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2351.456</c:v>
                </c:pt>
                <c:pt idx="11">
                  <c:v>1998.864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ser>
          <c:idx val="2"/>
          <c:order val="2"/>
          <c:tx>
            <c:v>Heat Gain w/ Modified Shader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Sheet2!$J$269:$J$283</c:f>
              <c:numCache>
                <c:ptCount val="15"/>
                <c:pt idx="0">
                  <c:v>2529.4954</c:v>
                </c:pt>
                <c:pt idx="1">
                  <c:v>7663.261200000001</c:v>
                </c:pt>
                <c:pt idx="2">
                  <c:v>8668.88</c:v>
                </c:pt>
                <c:pt idx="3">
                  <c:v>7756.206399999999</c:v>
                </c:pt>
                <c:pt idx="4">
                  <c:v>5376.731600000001</c:v>
                </c:pt>
                <c:pt idx="5">
                  <c:v>3752.4719999999998</c:v>
                </c:pt>
                <c:pt idx="6">
                  <c:v>3204.8224</c:v>
                </c:pt>
                <c:pt idx="7">
                  <c:v>2776.2</c:v>
                </c:pt>
                <c:pt idx="8">
                  <c:v>2739.184</c:v>
                </c:pt>
                <c:pt idx="9">
                  <c:v>2554.1040000000003</c:v>
                </c:pt>
                <c:pt idx="10">
                  <c:v>2351.456</c:v>
                </c:pt>
                <c:pt idx="11">
                  <c:v>2096.1040000000003</c:v>
                </c:pt>
                <c:pt idx="12">
                  <c:v>1554.672</c:v>
                </c:pt>
                <c:pt idx="13">
                  <c:v>999.432</c:v>
                </c:pt>
                <c:pt idx="14">
                  <c:v>222.096</c:v>
                </c:pt>
              </c:numCache>
            </c:numRef>
          </c:val>
        </c:ser>
        <c:axId val="36262789"/>
        <c:axId val="57929646"/>
      </c:areaChart>
      <c:cat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BTU/HR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4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Whole Building Summer Solar Heat Gains Through Classroom Windows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775"/>
          <c:w val="0.88425"/>
          <c:h val="0.69875"/>
        </c:manualLayout>
      </c:layout>
      <c:areaChart>
        <c:grouping val="standard"/>
        <c:varyColors val="0"/>
        <c:ser>
          <c:idx val="0"/>
          <c:order val="0"/>
          <c:tx>
            <c:v>Heat Gain Unshaded</c:v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Sheet2!$L$270:$L$284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Sheet2!$M$270:$M$284</c:f>
              <c:numCache>
                <c:ptCount val="15"/>
                <c:pt idx="0">
                  <c:v>16361.072</c:v>
                </c:pt>
                <c:pt idx="1">
                  <c:v>50600.872</c:v>
                </c:pt>
                <c:pt idx="2">
                  <c:v>61816.72</c:v>
                </c:pt>
                <c:pt idx="3">
                  <c:v>69293.95199999999</c:v>
                </c:pt>
                <c:pt idx="4">
                  <c:v>82286.568</c:v>
                </c:pt>
                <c:pt idx="5">
                  <c:v>94649.91200000001</c:v>
                </c:pt>
                <c:pt idx="6">
                  <c:v>99869.168</c:v>
                </c:pt>
                <c:pt idx="7">
                  <c:v>99906.18400000001</c:v>
                </c:pt>
                <c:pt idx="8">
                  <c:v>109419.29600000002</c:v>
                </c:pt>
                <c:pt idx="9">
                  <c:v>118969.424</c:v>
                </c:pt>
                <c:pt idx="10">
                  <c:v>117710.88</c:v>
                </c:pt>
                <c:pt idx="11">
                  <c:v>111159.04800000001</c:v>
                </c:pt>
                <c:pt idx="12">
                  <c:v>103570.76800000001</c:v>
                </c:pt>
                <c:pt idx="13">
                  <c:v>83137.93600000002</c:v>
                </c:pt>
                <c:pt idx="14">
                  <c:v>25911.2</c:v>
                </c:pt>
              </c:numCache>
            </c:numRef>
          </c:val>
        </c:ser>
        <c:ser>
          <c:idx val="1"/>
          <c:order val="1"/>
          <c:tx>
            <c:v>Heat Gain w/ Existing Shader</c:v>
          </c:tx>
          <c:spPr>
            <a:solidFill>
              <a:srgbClr val="0000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Sheet2!$L$270:$L$284</c:f>
              <c:strCache>
                <c:ptCount val="15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</c:v>
                </c:pt>
                <c:pt idx="4">
                  <c:v>0.375</c:v>
                </c:pt>
                <c:pt idx="5">
                  <c:v>0.4166666666666667</c:v>
                </c:pt>
                <c:pt idx="6">
                  <c:v>0.4583333333333333</c:v>
                </c:pt>
                <c:pt idx="7">
                  <c:v>0.5</c:v>
                </c:pt>
                <c:pt idx="8">
                  <c:v>0.5416666666666666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0.7083333333333334</c:v>
                </c:pt>
                <c:pt idx="13">
                  <c:v>0.75</c:v>
                </c:pt>
                <c:pt idx="14">
                  <c:v>0.7916666666666666</c:v>
                </c:pt>
              </c:strCache>
            </c:strRef>
          </c:cat>
          <c:val>
            <c:numRef>
              <c:f>Sheet2!$N$270:$N$284</c:f>
              <c:numCache>
                <c:ptCount val="15"/>
                <c:pt idx="0">
                  <c:v>16210.108</c:v>
                </c:pt>
                <c:pt idx="1">
                  <c:v>48801.008</c:v>
                </c:pt>
                <c:pt idx="2">
                  <c:v>57139.344000000005</c:v>
                </c:pt>
                <c:pt idx="3">
                  <c:v>61299.504</c:v>
                </c:pt>
                <c:pt idx="4">
                  <c:v>66080.48800000001</c:v>
                </c:pt>
                <c:pt idx="5">
                  <c:v>71139.216</c:v>
                </c:pt>
                <c:pt idx="6">
                  <c:v>75007.584</c:v>
                </c:pt>
                <c:pt idx="7">
                  <c:v>75129.432</c:v>
                </c:pt>
                <c:pt idx="8">
                  <c:v>79642.296</c:v>
                </c:pt>
                <c:pt idx="9">
                  <c:v>82883.748</c:v>
                </c:pt>
                <c:pt idx="10">
                  <c:v>87153.628</c:v>
                </c:pt>
                <c:pt idx="11">
                  <c:v>91993.44</c:v>
                </c:pt>
                <c:pt idx="12">
                  <c:v>91877.32800000001</c:v>
                </c:pt>
                <c:pt idx="13">
                  <c:v>73543.556</c:v>
                </c:pt>
                <c:pt idx="14">
                  <c:v>40642.270000000004</c:v>
                </c:pt>
              </c:numCache>
            </c:numRef>
          </c:val>
        </c:ser>
        <c:ser>
          <c:idx val="2"/>
          <c:order val="2"/>
          <c:tx>
            <c:v>Heat Gain w/ Modified Shader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Sheet2!$O$270:$O$284</c:f>
              <c:numCache>
                <c:ptCount val="15"/>
                <c:pt idx="0">
                  <c:v>14609.1188</c:v>
                </c:pt>
                <c:pt idx="1">
                  <c:v>42237.1544</c:v>
                </c:pt>
                <c:pt idx="2">
                  <c:v>48209.10400000001</c:v>
                </c:pt>
                <c:pt idx="3">
                  <c:v>52837.764800000004</c:v>
                </c:pt>
                <c:pt idx="4">
                  <c:v>58082.279200000004</c:v>
                </c:pt>
                <c:pt idx="5">
                  <c:v>65706.26400000001</c:v>
                </c:pt>
                <c:pt idx="6">
                  <c:v>72849.0528</c:v>
                </c:pt>
                <c:pt idx="7">
                  <c:v>74391.576</c:v>
                </c:pt>
                <c:pt idx="8">
                  <c:v>75846.6</c:v>
                </c:pt>
                <c:pt idx="9">
                  <c:v>73420.758</c:v>
                </c:pt>
                <c:pt idx="10">
                  <c:v>67102.138</c:v>
                </c:pt>
                <c:pt idx="11">
                  <c:v>60136.4</c:v>
                </c:pt>
                <c:pt idx="12">
                  <c:v>55140.144</c:v>
                </c:pt>
                <c:pt idx="13">
                  <c:v>51225.60600000001</c:v>
                </c:pt>
                <c:pt idx="14">
                  <c:v>19048.682999999997</c:v>
                </c:pt>
              </c:numCache>
            </c:numRef>
          </c:val>
        </c:ser>
        <c:axId val="51604767"/>
        <c:axId val="61789720"/>
      </c:areaChart>
      <c:catAx>
        <c:axId val="5160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BTU/HR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4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February Observed Solar Radiation vs. SHGF (East Orientation)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825"/>
          <c:w val="0.9105"/>
          <c:h val="0.661"/>
        </c:manualLayout>
      </c:layout>
      <c:lineChart>
        <c:grouping val="standard"/>
        <c:varyColors val="0"/>
        <c:ser>
          <c:idx val="0"/>
          <c:order val="0"/>
          <c:tx>
            <c:v>Diffuse Sky Radiation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'[1]Sheet1'!$K$6:$K$15</c:f>
              <c:numCache>
                <c:ptCount val="10"/>
                <c:pt idx="0">
                  <c:v>0.2916666666666667</c:v>
                </c:pt>
                <c:pt idx="1">
                  <c:v>0.3333333333333333</c:v>
                </c:pt>
                <c:pt idx="2">
                  <c:v>0.375</c:v>
                </c:pt>
                <c:pt idx="3">
                  <c:v>0.4166666666666667</c:v>
                </c:pt>
                <c:pt idx="4">
                  <c:v>0.4583333333333333</c:v>
                </c:pt>
                <c:pt idx="5">
                  <c:v>0.5</c:v>
                </c:pt>
                <c:pt idx="6">
                  <c:v>0.5416666666666666</c:v>
                </c:pt>
                <c:pt idx="7">
                  <c:v>0.5833333333333334</c:v>
                </c:pt>
                <c:pt idx="8">
                  <c:v>0.625</c:v>
                </c:pt>
                <c:pt idx="9">
                  <c:v>0.6666666666666666</c:v>
                </c:pt>
              </c:numCache>
            </c:numRef>
          </c:cat>
          <c:val>
            <c:numRef>
              <c:f>'[1]Sheet1'!$L$6:$L$15</c:f>
              <c:numCache>
                <c:ptCount val="10"/>
                <c:pt idx="3">
                  <c:v>5.38900000000001</c:v>
                </c:pt>
                <c:pt idx="4">
                  <c:v>34.870000000000005</c:v>
                </c:pt>
                <c:pt idx="5">
                  <c:v>10.460999999999999</c:v>
                </c:pt>
                <c:pt idx="6">
                  <c:v>14.265</c:v>
                </c:pt>
              </c:numCache>
            </c:numRef>
          </c:val>
          <c:smooth val="1"/>
        </c:ser>
        <c:ser>
          <c:idx val="1"/>
          <c:order val="1"/>
          <c:tx>
            <c:v>Diffuse Ground Radiation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'[1]Sheet1'!$K$6:$K$15</c:f>
              <c:numCache>
                <c:ptCount val="10"/>
                <c:pt idx="0">
                  <c:v>0.2916666666666667</c:v>
                </c:pt>
                <c:pt idx="1">
                  <c:v>0.3333333333333333</c:v>
                </c:pt>
                <c:pt idx="2">
                  <c:v>0.375</c:v>
                </c:pt>
                <c:pt idx="3">
                  <c:v>0.4166666666666667</c:v>
                </c:pt>
                <c:pt idx="4">
                  <c:v>0.4583333333333333</c:v>
                </c:pt>
                <c:pt idx="5">
                  <c:v>0.5</c:v>
                </c:pt>
                <c:pt idx="6">
                  <c:v>0.5416666666666666</c:v>
                </c:pt>
                <c:pt idx="7">
                  <c:v>0.5833333333333334</c:v>
                </c:pt>
                <c:pt idx="8">
                  <c:v>0.625</c:v>
                </c:pt>
                <c:pt idx="9">
                  <c:v>0.6666666666666666</c:v>
                </c:pt>
              </c:numCache>
            </c:numRef>
          </c:cat>
          <c:val>
            <c:numRef>
              <c:f>'[1]Sheet1'!$M$6:$M$15</c:f>
              <c:numCache>
                <c:ptCount val="10"/>
                <c:pt idx="3">
                  <c:v>22.824000000000012</c:v>
                </c:pt>
                <c:pt idx="4">
                  <c:v>47.55</c:v>
                </c:pt>
                <c:pt idx="5">
                  <c:v>16.801000000000002</c:v>
                </c:pt>
                <c:pt idx="6">
                  <c:v>9.509999999999998</c:v>
                </c:pt>
              </c:numCache>
            </c:numRef>
          </c:val>
          <c:smooth val="1"/>
        </c:ser>
        <c:ser>
          <c:idx val="2"/>
          <c:order val="2"/>
          <c:tx>
            <c:v>Direct Normal Radiation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'[1]Sheet1'!$K$6:$K$15</c:f>
              <c:numCache>
                <c:ptCount val="10"/>
                <c:pt idx="0">
                  <c:v>0.2916666666666667</c:v>
                </c:pt>
                <c:pt idx="1">
                  <c:v>0.3333333333333333</c:v>
                </c:pt>
                <c:pt idx="2">
                  <c:v>0.375</c:v>
                </c:pt>
                <c:pt idx="3">
                  <c:v>0.4166666666666667</c:v>
                </c:pt>
                <c:pt idx="4">
                  <c:v>0.4583333333333333</c:v>
                </c:pt>
                <c:pt idx="5">
                  <c:v>0.5</c:v>
                </c:pt>
                <c:pt idx="6">
                  <c:v>0.5416666666666666</c:v>
                </c:pt>
                <c:pt idx="7">
                  <c:v>0.5833333333333334</c:v>
                </c:pt>
                <c:pt idx="8">
                  <c:v>0.625</c:v>
                </c:pt>
                <c:pt idx="9">
                  <c:v>0.6666666666666666</c:v>
                </c:pt>
              </c:numCache>
            </c:numRef>
          </c:cat>
          <c:val>
            <c:numRef>
              <c:f>'[1]Sheet1'!$N$6:$N$15</c:f>
              <c:numCache>
                <c:ptCount val="10"/>
                <c:pt idx="3">
                  <c:v>140.43099999999998</c:v>
                </c:pt>
                <c:pt idx="4">
                  <c:v>42.795</c:v>
                </c:pt>
                <c:pt idx="5">
                  <c:v>16.484</c:v>
                </c:pt>
                <c:pt idx="6">
                  <c:v>19.020000000000003</c:v>
                </c:pt>
              </c:numCache>
            </c:numRef>
          </c:val>
          <c:smooth val="1"/>
        </c:ser>
        <c:ser>
          <c:idx val="3"/>
          <c:order val="3"/>
          <c:tx>
            <c:v>Total Observed Solar Radiation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'[1]Sheet1'!$K$6:$K$15</c:f>
              <c:numCache>
                <c:ptCount val="10"/>
                <c:pt idx="0">
                  <c:v>0.2916666666666667</c:v>
                </c:pt>
                <c:pt idx="1">
                  <c:v>0.3333333333333333</c:v>
                </c:pt>
                <c:pt idx="2">
                  <c:v>0.375</c:v>
                </c:pt>
                <c:pt idx="3">
                  <c:v>0.4166666666666667</c:v>
                </c:pt>
                <c:pt idx="4">
                  <c:v>0.4583333333333333</c:v>
                </c:pt>
                <c:pt idx="5">
                  <c:v>0.5</c:v>
                </c:pt>
                <c:pt idx="6">
                  <c:v>0.5416666666666666</c:v>
                </c:pt>
                <c:pt idx="7">
                  <c:v>0.5833333333333334</c:v>
                </c:pt>
                <c:pt idx="8">
                  <c:v>0.625</c:v>
                </c:pt>
                <c:pt idx="9">
                  <c:v>0.6666666666666666</c:v>
                </c:pt>
              </c:numCache>
            </c:numRef>
          </c:cat>
          <c:val>
            <c:numRef>
              <c:f>'[1]Sheet1'!$O$6:$O$15</c:f>
              <c:numCache>
                <c:ptCount val="10"/>
                <c:pt idx="3">
                  <c:v>163.255</c:v>
                </c:pt>
                <c:pt idx="4">
                  <c:v>90.345</c:v>
                </c:pt>
                <c:pt idx="5">
                  <c:v>33.285</c:v>
                </c:pt>
                <c:pt idx="6">
                  <c:v>28.53</c:v>
                </c:pt>
              </c:numCache>
            </c:numRef>
          </c:val>
          <c:smooth val="1"/>
        </c:ser>
        <c:ser>
          <c:idx val="4"/>
          <c:order val="4"/>
          <c:tx>
            <c:v>Solar Heat Gain Factor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'[1]Sheet1'!$K$6:$K$15</c:f>
              <c:numCache>
                <c:ptCount val="10"/>
                <c:pt idx="0">
                  <c:v>0.2916666666666667</c:v>
                </c:pt>
                <c:pt idx="1">
                  <c:v>0.3333333333333333</c:v>
                </c:pt>
                <c:pt idx="2">
                  <c:v>0.375</c:v>
                </c:pt>
                <c:pt idx="3">
                  <c:v>0.4166666666666667</c:v>
                </c:pt>
                <c:pt idx="4">
                  <c:v>0.4583333333333333</c:v>
                </c:pt>
                <c:pt idx="5">
                  <c:v>0.5</c:v>
                </c:pt>
                <c:pt idx="6">
                  <c:v>0.5416666666666666</c:v>
                </c:pt>
                <c:pt idx="7">
                  <c:v>0.5833333333333334</c:v>
                </c:pt>
                <c:pt idx="8">
                  <c:v>0.625</c:v>
                </c:pt>
                <c:pt idx="9">
                  <c:v>0.6666666666666666</c:v>
                </c:pt>
              </c:numCache>
            </c:numRef>
          </c:cat>
          <c:val>
            <c:numRef>
              <c:f>'[1]Sheet1'!$P$6:$P$15</c:f>
              <c:numCache>
                <c:ptCount val="10"/>
                <c:pt idx="0">
                  <c:v>3</c:v>
                </c:pt>
                <c:pt idx="1">
                  <c:v>149</c:v>
                </c:pt>
                <c:pt idx="2">
                  <c:v>168</c:v>
                </c:pt>
                <c:pt idx="3">
                  <c:v>131</c:v>
                </c:pt>
                <c:pt idx="4">
                  <c:v>65</c:v>
                </c:pt>
                <c:pt idx="5">
                  <c:v>22</c:v>
                </c:pt>
                <c:pt idx="6">
                  <c:v>19</c:v>
                </c:pt>
                <c:pt idx="7">
                  <c:v>17</c:v>
                </c:pt>
                <c:pt idx="8">
                  <c:v>13</c:v>
                </c:pt>
                <c:pt idx="9">
                  <c:v>8</c:v>
                </c:pt>
              </c:numCache>
            </c:numRef>
          </c:val>
          <c:smooth val="1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BTU/HR S.F.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February Observed Solar Radiation vs. SHGF (South Orientation)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275"/>
          <c:w val="0.90975"/>
          <c:h val="0.6425"/>
        </c:manualLayout>
      </c:layout>
      <c:lineChart>
        <c:grouping val="standard"/>
        <c:varyColors val="0"/>
        <c:ser>
          <c:idx val="0"/>
          <c:order val="0"/>
          <c:tx>
            <c:v>Diffuse Sky Radiation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'[1]Sheet1'!$K$24:$K$31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'[1]Sheet1'!$L$24:$L$31</c:f>
              <c:numCache>
                <c:ptCount val="8"/>
                <c:pt idx="2">
                  <c:v>10.144000000000005</c:v>
                </c:pt>
                <c:pt idx="3">
                  <c:v>7.925000000000011</c:v>
                </c:pt>
                <c:pt idx="4">
                  <c:v>41.20999999999998</c:v>
                </c:pt>
                <c:pt idx="5">
                  <c:v>19.02000000000004</c:v>
                </c:pt>
              </c:numCache>
            </c:numRef>
          </c:val>
          <c:smooth val="1"/>
        </c:ser>
        <c:ser>
          <c:idx val="1"/>
          <c:order val="1"/>
          <c:tx>
            <c:v>Diffuse Ground Radiation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'[1]Sheet1'!$K$24:$K$31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'[1]Sheet1'!$M$24:$M$31</c:f>
              <c:numCache>
                <c:ptCount val="8"/>
                <c:pt idx="2">
                  <c:v>30.748999999999967</c:v>
                </c:pt>
                <c:pt idx="3">
                  <c:v>17.434999999999974</c:v>
                </c:pt>
                <c:pt idx="4">
                  <c:v>6.339999999999975</c:v>
                </c:pt>
                <c:pt idx="5">
                  <c:v>25.360000000000014</c:v>
                </c:pt>
              </c:numCache>
            </c:numRef>
          </c:val>
          <c:smooth val="1"/>
        </c:ser>
        <c:ser>
          <c:idx val="2"/>
          <c:order val="2"/>
          <c:tx>
            <c:v>Direct Normal Radiation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'[1]Sheet1'!$K$24:$K$31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'[1]Sheet1'!$N$24:$N$31</c:f>
              <c:numCache>
                <c:ptCount val="8"/>
                <c:pt idx="2">
                  <c:v>273.571</c:v>
                </c:pt>
                <c:pt idx="3">
                  <c:v>244.09</c:v>
                </c:pt>
                <c:pt idx="4">
                  <c:v>278.96000000000004</c:v>
                </c:pt>
                <c:pt idx="5">
                  <c:v>266.28</c:v>
                </c:pt>
              </c:numCache>
            </c:numRef>
          </c:val>
          <c:smooth val="1"/>
        </c:ser>
        <c:ser>
          <c:idx val="3"/>
          <c:order val="3"/>
          <c:tx>
            <c:v>Total Observed Solar Radiation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'[1]Sheet1'!$K$24:$K$31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'[1]Sheet1'!$O$24:$O$31</c:f>
              <c:numCache>
                <c:ptCount val="8"/>
                <c:pt idx="2">
                  <c:v>304.32</c:v>
                </c:pt>
                <c:pt idx="3">
                  <c:v>261.525</c:v>
                </c:pt>
                <c:pt idx="4">
                  <c:v>285.3</c:v>
                </c:pt>
                <c:pt idx="5">
                  <c:v>291.64</c:v>
                </c:pt>
              </c:numCache>
            </c:numRef>
          </c:val>
          <c:smooth val="1"/>
        </c:ser>
        <c:ser>
          <c:idx val="4"/>
          <c:order val="4"/>
          <c:tx>
            <c:v>Solar Heat Gain Factor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'[1]Sheet1'!$K$24:$K$31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'[1]Sheet1'!$P$24:$P$31</c:f>
              <c:numCache>
                <c:ptCount val="8"/>
                <c:pt idx="0">
                  <c:v>82</c:v>
                </c:pt>
                <c:pt idx="1">
                  <c:v>155</c:v>
                </c:pt>
                <c:pt idx="2">
                  <c:v>207</c:v>
                </c:pt>
                <c:pt idx="3">
                  <c:v>239</c:v>
                </c:pt>
                <c:pt idx="4">
                  <c:v>250</c:v>
                </c:pt>
                <c:pt idx="5">
                  <c:v>239</c:v>
                </c:pt>
                <c:pt idx="6">
                  <c:v>207</c:v>
                </c:pt>
                <c:pt idx="7">
                  <c:v>155</c:v>
                </c:pt>
              </c:numCache>
            </c:numRef>
          </c:val>
          <c:smooth val="1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BTU/HR S.F.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0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February Observed Solar Radiation vs. SHGF (West Orientation)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425"/>
          <c:w val="0.9095"/>
          <c:h val="0.6585"/>
        </c:manualLayout>
      </c:layout>
      <c:lineChart>
        <c:grouping val="standard"/>
        <c:varyColors val="0"/>
        <c:ser>
          <c:idx val="0"/>
          <c:order val="0"/>
          <c:tx>
            <c:v>Diffuse Sky Radiation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'[1]Sheet1'!$K$43:$K$50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'[1]Sheet1'!$L$43:$L$50</c:f>
              <c:numCache>
                <c:ptCount val="8"/>
                <c:pt idx="3">
                  <c:v>7.924999999999997</c:v>
                </c:pt>
                <c:pt idx="4">
                  <c:v>4.755000000000003</c:v>
                </c:pt>
                <c:pt idx="5">
                  <c:v>3.1699999999999946</c:v>
                </c:pt>
                <c:pt idx="6">
                  <c:v>19.019999999999996</c:v>
                </c:pt>
              </c:numCache>
            </c:numRef>
          </c:val>
          <c:smooth val="1"/>
        </c:ser>
        <c:ser>
          <c:idx val="1"/>
          <c:order val="1"/>
          <c:tx>
            <c:v>Diffuse Ground Radiation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'[1]Sheet1'!$K$43:$K$50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'[1]Sheet1'!$M$43:$M$50</c:f>
              <c:numCache>
                <c:ptCount val="8"/>
                <c:pt idx="3">
                  <c:v>20.605</c:v>
                </c:pt>
                <c:pt idx="4">
                  <c:v>14.265</c:v>
                </c:pt>
                <c:pt idx="5">
                  <c:v>15.849999999999994</c:v>
                </c:pt>
                <c:pt idx="6">
                  <c:v>26.944999999999993</c:v>
                </c:pt>
              </c:numCache>
            </c:numRef>
          </c:val>
          <c:smooth val="1"/>
        </c:ser>
        <c:ser>
          <c:idx val="2"/>
          <c:order val="2"/>
          <c:tx>
            <c:v>Direct Normal Radiation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'[1]Sheet1'!$K$43:$K$50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'[1]Sheet1'!$N$43:$N$50</c:f>
              <c:numCache>
                <c:ptCount val="8"/>
                <c:pt idx="3">
                  <c:v>12.680000000000003</c:v>
                </c:pt>
                <c:pt idx="4">
                  <c:v>22.189999999999998</c:v>
                </c:pt>
                <c:pt idx="5">
                  <c:v>30.11500000000001</c:v>
                </c:pt>
                <c:pt idx="6">
                  <c:v>80.83500000000001</c:v>
                </c:pt>
              </c:numCache>
            </c:numRef>
          </c:val>
          <c:smooth val="1"/>
        </c:ser>
        <c:ser>
          <c:idx val="3"/>
          <c:order val="3"/>
          <c:tx>
            <c:v>Total Observed Solar Radiation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'[1]Sheet1'!$K$43:$K$50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'[1]Sheet1'!$O$43:$O$50</c:f>
              <c:numCache>
                <c:ptCount val="8"/>
                <c:pt idx="3">
                  <c:v>33.285</c:v>
                </c:pt>
                <c:pt idx="4">
                  <c:v>36.455</c:v>
                </c:pt>
                <c:pt idx="5">
                  <c:v>45.965</c:v>
                </c:pt>
                <c:pt idx="6">
                  <c:v>107.78</c:v>
                </c:pt>
              </c:numCache>
            </c:numRef>
          </c:val>
          <c:smooth val="1"/>
        </c:ser>
        <c:ser>
          <c:idx val="4"/>
          <c:order val="4"/>
          <c:tx>
            <c:v>Solar Heat Gain Factor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'[1]Sheet1'!$K$43:$K$50</c:f>
              <c:numCache>
                <c:ptCount val="8"/>
                <c:pt idx="0">
                  <c:v>0.3333333333333333</c:v>
                </c:pt>
                <c:pt idx="1">
                  <c:v>0.375</c:v>
                </c:pt>
                <c:pt idx="2">
                  <c:v>0.4166666666666667</c:v>
                </c:pt>
                <c:pt idx="3">
                  <c:v>0.4583333333333333</c:v>
                </c:pt>
                <c:pt idx="4">
                  <c:v>0.5</c:v>
                </c:pt>
                <c:pt idx="5">
                  <c:v>0.5416666666666666</c:v>
                </c:pt>
                <c:pt idx="6">
                  <c:v>0.5833333333333334</c:v>
                </c:pt>
                <c:pt idx="7">
                  <c:v>0.625</c:v>
                </c:pt>
              </c:numCache>
            </c:numRef>
          </c:cat>
          <c:val>
            <c:numRef>
              <c:f>'[1]Sheet1'!$P$43:$P$50</c:f>
              <c:numCache>
                <c:ptCount val="8"/>
                <c:pt idx="0">
                  <c:v>8</c:v>
                </c:pt>
                <c:pt idx="1">
                  <c:v>13</c:v>
                </c:pt>
                <c:pt idx="2">
                  <c:v>17</c:v>
                </c:pt>
                <c:pt idx="3">
                  <c:v>19</c:v>
                </c:pt>
                <c:pt idx="4">
                  <c:v>22</c:v>
                </c:pt>
                <c:pt idx="5">
                  <c:v>65</c:v>
                </c:pt>
                <c:pt idx="6">
                  <c:v>131</c:v>
                </c:pt>
                <c:pt idx="7">
                  <c:v>168</c:v>
                </c:pt>
              </c:numCache>
            </c:numRef>
          </c:val>
          <c:smooth val="1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BTU/HR S.F.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Relationship Id="rId17" Type="http://schemas.openxmlformats.org/officeDocument/2006/relationships/chart" Target="/xl/charts/chart31.xml" /><Relationship Id="rId18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9525</xdr:rowOff>
    </xdr:from>
    <xdr:to>
      <xdr:col>18</xdr:col>
      <xdr:colOff>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943225" y="1790700"/>
        <a:ext cx="80295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43</xdr:row>
      <xdr:rowOff>152400</xdr:rowOff>
    </xdr:from>
    <xdr:to>
      <xdr:col>18</xdr:col>
      <xdr:colOff>19050</xdr:colOff>
      <xdr:row>75</xdr:row>
      <xdr:rowOff>19050</xdr:rowOff>
    </xdr:to>
    <xdr:graphicFrame>
      <xdr:nvGraphicFramePr>
        <xdr:cNvPr id="2" name="Chart 2"/>
        <xdr:cNvGraphicFramePr/>
      </xdr:nvGraphicFramePr>
      <xdr:xfrm>
        <a:off x="2952750" y="7115175"/>
        <a:ext cx="803910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76</xdr:row>
      <xdr:rowOff>9525</xdr:rowOff>
    </xdr:from>
    <xdr:to>
      <xdr:col>18</xdr:col>
      <xdr:colOff>9525</xdr:colOff>
      <xdr:row>107</xdr:row>
      <xdr:rowOff>66675</xdr:rowOff>
    </xdr:to>
    <xdr:graphicFrame>
      <xdr:nvGraphicFramePr>
        <xdr:cNvPr id="3" name="Chart 3"/>
        <xdr:cNvGraphicFramePr/>
      </xdr:nvGraphicFramePr>
      <xdr:xfrm>
        <a:off x="2962275" y="12315825"/>
        <a:ext cx="8020050" cy="507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552450</xdr:colOff>
      <xdr:row>108</xdr:row>
      <xdr:rowOff>76200</xdr:rowOff>
    </xdr:from>
    <xdr:to>
      <xdr:col>18</xdr:col>
      <xdr:colOff>19050</xdr:colOff>
      <xdr:row>137</xdr:row>
      <xdr:rowOff>104775</xdr:rowOff>
    </xdr:to>
    <xdr:graphicFrame>
      <xdr:nvGraphicFramePr>
        <xdr:cNvPr id="4" name="Chart 4"/>
        <xdr:cNvGraphicFramePr/>
      </xdr:nvGraphicFramePr>
      <xdr:xfrm>
        <a:off x="2990850" y="17564100"/>
        <a:ext cx="8001000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138</xdr:row>
      <xdr:rowOff>142875</xdr:rowOff>
    </xdr:from>
    <xdr:to>
      <xdr:col>18</xdr:col>
      <xdr:colOff>28575</xdr:colOff>
      <xdr:row>169</xdr:row>
      <xdr:rowOff>104775</xdr:rowOff>
    </xdr:to>
    <xdr:graphicFrame>
      <xdr:nvGraphicFramePr>
        <xdr:cNvPr id="5" name="Chart 5"/>
        <xdr:cNvGraphicFramePr/>
      </xdr:nvGraphicFramePr>
      <xdr:xfrm>
        <a:off x="3000375" y="22488525"/>
        <a:ext cx="8001000" cy="4981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581025</xdr:colOff>
      <xdr:row>171</xdr:row>
      <xdr:rowOff>47625</xdr:rowOff>
    </xdr:from>
    <xdr:to>
      <xdr:col>18</xdr:col>
      <xdr:colOff>47625</xdr:colOff>
      <xdr:row>202</xdr:row>
      <xdr:rowOff>19050</xdr:rowOff>
    </xdr:to>
    <xdr:graphicFrame>
      <xdr:nvGraphicFramePr>
        <xdr:cNvPr id="6" name="Chart 6"/>
        <xdr:cNvGraphicFramePr/>
      </xdr:nvGraphicFramePr>
      <xdr:xfrm>
        <a:off x="3019425" y="27736800"/>
        <a:ext cx="8001000" cy="4991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200025</xdr:colOff>
      <xdr:row>11</xdr:row>
      <xdr:rowOff>0</xdr:rowOff>
    </xdr:from>
    <xdr:to>
      <xdr:col>31</xdr:col>
      <xdr:colOff>57150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11172825" y="1781175"/>
        <a:ext cx="77819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228600</xdr:colOff>
      <xdr:row>44</xdr:row>
      <xdr:rowOff>19050</xdr:rowOff>
    </xdr:from>
    <xdr:to>
      <xdr:col>31</xdr:col>
      <xdr:colOff>28575</xdr:colOff>
      <xdr:row>74</xdr:row>
      <xdr:rowOff>114300</xdr:rowOff>
    </xdr:to>
    <xdr:graphicFrame>
      <xdr:nvGraphicFramePr>
        <xdr:cNvPr id="8" name="Chart 8"/>
        <xdr:cNvGraphicFramePr/>
      </xdr:nvGraphicFramePr>
      <xdr:xfrm>
        <a:off x="11201400" y="7143750"/>
        <a:ext cx="7724775" cy="4953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257175</xdr:colOff>
      <xdr:row>76</xdr:row>
      <xdr:rowOff>28575</xdr:rowOff>
    </xdr:from>
    <xdr:to>
      <xdr:col>30</xdr:col>
      <xdr:colOff>590550</xdr:colOff>
      <xdr:row>107</xdr:row>
      <xdr:rowOff>76200</xdr:rowOff>
    </xdr:to>
    <xdr:graphicFrame>
      <xdr:nvGraphicFramePr>
        <xdr:cNvPr id="9" name="Chart 9"/>
        <xdr:cNvGraphicFramePr/>
      </xdr:nvGraphicFramePr>
      <xdr:xfrm>
        <a:off x="11229975" y="12334875"/>
        <a:ext cx="7648575" cy="5067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285750</xdr:colOff>
      <xdr:row>108</xdr:row>
      <xdr:rowOff>28575</xdr:rowOff>
    </xdr:from>
    <xdr:to>
      <xdr:col>31</xdr:col>
      <xdr:colOff>0</xdr:colOff>
      <xdr:row>139</xdr:row>
      <xdr:rowOff>19050</xdr:rowOff>
    </xdr:to>
    <xdr:graphicFrame>
      <xdr:nvGraphicFramePr>
        <xdr:cNvPr id="10" name="Chart 10"/>
        <xdr:cNvGraphicFramePr/>
      </xdr:nvGraphicFramePr>
      <xdr:xfrm>
        <a:off x="11258550" y="17516475"/>
        <a:ext cx="7639050" cy="5010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323850</xdr:colOff>
      <xdr:row>139</xdr:row>
      <xdr:rowOff>114300</xdr:rowOff>
    </xdr:from>
    <xdr:to>
      <xdr:col>30</xdr:col>
      <xdr:colOff>552450</xdr:colOff>
      <xdr:row>170</xdr:row>
      <xdr:rowOff>85725</xdr:rowOff>
    </xdr:to>
    <xdr:graphicFrame>
      <xdr:nvGraphicFramePr>
        <xdr:cNvPr id="11" name="Chart 12"/>
        <xdr:cNvGraphicFramePr/>
      </xdr:nvGraphicFramePr>
      <xdr:xfrm>
        <a:off x="11296650" y="22621875"/>
        <a:ext cx="7543800" cy="4991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352425</xdr:colOff>
      <xdr:row>171</xdr:row>
      <xdr:rowOff>47625</xdr:rowOff>
    </xdr:from>
    <xdr:to>
      <xdr:col>30</xdr:col>
      <xdr:colOff>561975</xdr:colOff>
      <xdr:row>202</xdr:row>
      <xdr:rowOff>28575</xdr:rowOff>
    </xdr:to>
    <xdr:graphicFrame>
      <xdr:nvGraphicFramePr>
        <xdr:cNvPr id="12" name="Chart 13"/>
        <xdr:cNvGraphicFramePr/>
      </xdr:nvGraphicFramePr>
      <xdr:xfrm>
        <a:off x="11325225" y="27736800"/>
        <a:ext cx="7524750" cy="5000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561975</xdr:colOff>
      <xdr:row>202</xdr:row>
      <xdr:rowOff>142875</xdr:rowOff>
    </xdr:from>
    <xdr:to>
      <xdr:col>18</xdr:col>
      <xdr:colOff>57150</xdr:colOff>
      <xdr:row>235</xdr:row>
      <xdr:rowOff>114300</xdr:rowOff>
    </xdr:to>
    <xdr:graphicFrame>
      <xdr:nvGraphicFramePr>
        <xdr:cNvPr id="13" name="Chart 14"/>
        <xdr:cNvGraphicFramePr/>
      </xdr:nvGraphicFramePr>
      <xdr:xfrm>
        <a:off x="3000375" y="32851725"/>
        <a:ext cx="8029575" cy="531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381000</xdr:colOff>
      <xdr:row>202</xdr:row>
      <xdr:rowOff>133350</xdr:rowOff>
    </xdr:from>
    <xdr:to>
      <xdr:col>30</xdr:col>
      <xdr:colOff>581025</xdr:colOff>
      <xdr:row>235</xdr:row>
      <xdr:rowOff>133350</xdr:rowOff>
    </xdr:to>
    <xdr:graphicFrame>
      <xdr:nvGraphicFramePr>
        <xdr:cNvPr id="14" name="Chart 15"/>
        <xdr:cNvGraphicFramePr/>
      </xdr:nvGraphicFramePr>
      <xdr:xfrm>
        <a:off x="11353800" y="32842200"/>
        <a:ext cx="7515225" cy="5343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47</xdr:row>
      <xdr:rowOff>142875</xdr:rowOff>
    </xdr:from>
    <xdr:to>
      <xdr:col>20</xdr:col>
      <xdr:colOff>476250</xdr:colOff>
      <xdr:row>69</xdr:row>
      <xdr:rowOff>142875</xdr:rowOff>
    </xdr:to>
    <xdr:graphicFrame>
      <xdr:nvGraphicFramePr>
        <xdr:cNvPr id="1" name="Chart 1"/>
        <xdr:cNvGraphicFramePr/>
      </xdr:nvGraphicFramePr>
      <xdr:xfrm>
        <a:off x="6772275" y="7753350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47</xdr:row>
      <xdr:rowOff>142875</xdr:rowOff>
    </xdr:from>
    <xdr:to>
      <xdr:col>10</xdr:col>
      <xdr:colOff>552450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752475" y="7753350"/>
        <a:ext cx="58959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71</xdr:row>
      <xdr:rowOff>57150</xdr:rowOff>
    </xdr:from>
    <xdr:to>
      <xdr:col>20</xdr:col>
      <xdr:colOff>504825</xdr:colOff>
      <xdr:row>93</xdr:row>
      <xdr:rowOff>57150</xdr:rowOff>
    </xdr:to>
    <xdr:graphicFrame>
      <xdr:nvGraphicFramePr>
        <xdr:cNvPr id="3" name="Chart 3"/>
        <xdr:cNvGraphicFramePr/>
      </xdr:nvGraphicFramePr>
      <xdr:xfrm>
        <a:off x="6800850" y="11553825"/>
        <a:ext cx="58959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219075</xdr:colOff>
      <xdr:row>47</xdr:row>
      <xdr:rowOff>133350</xdr:rowOff>
    </xdr:from>
    <xdr:to>
      <xdr:col>31</xdr:col>
      <xdr:colOff>19050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13020675" y="7743825"/>
        <a:ext cx="58959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101</xdr:row>
      <xdr:rowOff>85725</xdr:rowOff>
    </xdr:from>
    <xdr:to>
      <xdr:col>10</xdr:col>
      <xdr:colOff>457200</xdr:colOff>
      <xdr:row>123</xdr:row>
      <xdr:rowOff>85725</xdr:rowOff>
    </xdr:to>
    <xdr:graphicFrame>
      <xdr:nvGraphicFramePr>
        <xdr:cNvPr id="5" name="Chart 5"/>
        <xdr:cNvGraphicFramePr/>
      </xdr:nvGraphicFramePr>
      <xdr:xfrm>
        <a:off x="666750" y="16440150"/>
        <a:ext cx="58864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590550</xdr:colOff>
      <xdr:row>101</xdr:row>
      <xdr:rowOff>85725</xdr:rowOff>
    </xdr:from>
    <xdr:to>
      <xdr:col>20</xdr:col>
      <xdr:colOff>381000</xdr:colOff>
      <xdr:row>123</xdr:row>
      <xdr:rowOff>85725</xdr:rowOff>
    </xdr:to>
    <xdr:graphicFrame>
      <xdr:nvGraphicFramePr>
        <xdr:cNvPr id="6" name="Chart 6"/>
        <xdr:cNvGraphicFramePr/>
      </xdr:nvGraphicFramePr>
      <xdr:xfrm>
        <a:off x="6686550" y="16440150"/>
        <a:ext cx="588645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124</xdr:row>
      <xdr:rowOff>85725</xdr:rowOff>
    </xdr:from>
    <xdr:to>
      <xdr:col>10</xdr:col>
      <xdr:colOff>476250</xdr:colOff>
      <xdr:row>146</xdr:row>
      <xdr:rowOff>85725</xdr:rowOff>
    </xdr:to>
    <xdr:graphicFrame>
      <xdr:nvGraphicFramePr>
        <xdr:cNvPr id="7" name="Chart 7"/>
        <xdr:cNvGraphicFramePr/>
      </xdr:nvGraphicFramePr>
      <xdr:xfrm>
        <a:off x="685800" y="20164425"/>
        <a:ext cx="588645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600075</xdr:colOff>
      <xdr:row>124</xdr:row>
      <xdr:rowOff>114300</xdr:rowOff>
    </xdr:from>
    <xdr:to>
      <xdr:col>20</xdr:col>
      <xdr:colOff>400050</xdr:colOff>
      <xdr:row>146</xdr:row>
      <xdr:rowOff>114300</xdr:rowOff>
    </xdr:to>
    <xdr:graphicFrame>
      <xdr:nvGraphicFramePr>
        <xdr:cNvPr id="8" name="Chart 8"/>
        <xdr:cNvGraphicFramePr/>
      </xdr:nvGraphicFramePr>
      <xdr:xfrm>
        <a:off x="6696075" y="20193000"/>
        <a:ext cx="589597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285750</xdr:colOff>
      <xdr:row>80</xdr:row>
      <xdr:rowOff>28575</xdr:rowOff>
    </xdr:from>
    <xdr:to>
      <xdr:col>40</xdr:col>
      <xdr:colOff>85725</xdr:colOff>
      <xdr:row>102</xdr:row>
      <xdr:rowOff>28575</xdr:rowOff>
    </xdr:to>
    <xdr:graphicFrame>
      <xdr:nvGraphicFramePr>
        <xdr:cNvPr id="9" name="Chart 9"/>
        <xdr:cNvGraphicFramePr/>
      </xdr:nvGraphicFramePr>
      <xdr:xfrm>
        <a:off x="18573750" y="12982575"/>
        <a:ext cx="5895975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295275</xdr:colOff>
      <xdr:row>103</xdr:row>
      <xdr:rowOff>0</xdr:rowOff>
    </xdr:from>
    <xdr:to>
      <xdr:col>40</xdr:col>
      <xdr:colOff>95250</xdr:colOff>
      <xdr:row>125</xdr:row>
      <xdr:rowOff>0</xdr:rowOff>
    </xdr:to>
    <xdr:graphicFrame>
      <xdr:nvGraphicFramePr>
        <xdr:cNvPr id="10" name="Chart 10"/>
        <xdr:cNvGraphicFramePr/>
      </xdr:nvGraphicFramePr>
      <xdr:xfrm>
        <a:off x="18583275" y="16678275"/>
        <a:ext cx="5895975" cy="3562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43</xdr:col>
      <xdr:colOff>561975</xdr:colOff>
      <xdr:row>74</xdr:row>
      <xdr:rowOff>0</xdr:rowOff>
    </xdr:from>
    <xdr:to>
      <xdr:col>53</xdr:col>
      <xdr:colOff>361950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26774775" y="11982450"/>
        <a:ext cx="5895975" cy="3562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43</xdr:col>
      <xdr:colOff>571500</xdr:colOff>
      <xdr:row>96</xdr:row>
      <xdr:rowOff>38100</xdr:rowOff>
    </xdr:from>
    <xdr:to>
      <xdr:col>53</xdr:col>
      <xdr:colOff>361950</xdr:colOff>
      <xdr:row>118</xdr:row>
      <xdr:rowOff>38100</xdr:rowOff>
    </xdr:to>
    <xdr:graphicFrame>
      <xdr:nvGraphicFramePr>
        <xdr:cNvPr id="12" name="Chart 12"/>
        <xdr:cNvGraphicFramePr/>
      </xdr:nvGraphicFramePr>
      <xdr:xfrm>
        <a:off x="26784300" y="15582900"/>
        <a:ext cx="5886450" cy="3562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43</xdr:col>
      <xdr:colOff>571500</xdr:colOff>
      <xdr:row>118</xdr:row>
      <xdr:rowOff>114300</xdr:rowOff>
    </xdr:from>
    <xdr:to>
      <xdr:col>53</xdr:col>
      <xdr:colOff>361950</xdr:colOff>
      <xdr:row>140</xdr:row>
      <xdr:rowOff>114300</xdr:rowOff>
    </xdr:to>
    <xdr:graphicFrame>
      <xdr:nvGraphicFramePr>
        <xdr:cNvPr id="13" name="Chart 13"/>
        <xdr:cNvGraphicFramePr/>
      </xdr:nvGraphicFramePr>
      <xdr:xfrm>
        <a:off x="26784300" y="19221450"/>
        <a:ext cx="5886450" cy="3562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43</xdr:col>
      <xdr:colOff>581025</xdr:colOff>
      <xdr:row>141</xdr:row>
      <xdr:rowOff>0</xdr:rowOff>
    </xdr:from>
    <xdr:to>
      <xdr:col>53</xdr:col>
      <xdr:colOff>371475</xdr:colOff>
      <xdr:row>163</xdr:row>
      <xdr:rowOff>0</xdr:rowOff>
    </xdr:to>
    <xdr:graphicFrame>
      <xdr:nvGraphicFramePr>
        <xdr:cNvPr id="14" name="Chart 14"/>
        <xdr:cNvGraphicFramePr/>
      </xdr:nvGraphicFramePr>
      <xdr:xfrm>
        <a:off x="26793825" y="22831425"/>
        <a:ext cx="5886450" cy="3562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55</xdr:col>
      <xdr:colOff>552450</xdr:colOff>
      <xdr:row>74</xdr:row>
      <xdr:rowOff>19050</xdr:rowOff>
    </xdr:from>
    <xdr:to>
      <xdr:col>65</xdr:col>
      <xdr:colOff>342900</xdr:colOff>
      <xdr:row>96</xdr:row>
      <xdr:rowOff>19050</xdr:rowOff>
    </xdr:to>
    <xdr:graphicFrame>
      <xdr:nvGraphicFramePr>
        <xdr:cNvPr id="15" name="Chart 15"/>
        <xdr:cNvGraphicFramePr/>
      </xdr:nvGraphicFramePr>
      <xdr:xfrm>
        <a:off x="34080450" y="12001500"/>
        <a:ext cx="5886450" cy="3562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55</xdr:col>
      <xdr:colOff>552450</xdr:colOff>
      <xdr:row>96</xdr:row>
      <xdr:rowOff>66675</xdr:rowOff>
    </xdr:from>
    <xdr:to>
      <xdr:col>65</xdr:col>
      <xdr:colOff>352425</xdr:colOff>
      <xdr:row>118</xdr:row>
      <xdr:rowOff>66675</xdr:rowOff>
    </xdr:to>
    <xdr:graphicFrame>
      <xdr:nvGraphicFramePr>
        <xdr:cNvPr id="16" name="Chart 16"/>
        <xdr:cNvGraphicFramePr/>
      </xdr:nvGraphicFramePr>
      <xdr:xfrm>
        <a:off x="34080450" y="15611475"/>
        <a:ext cx="5895975" cy="3562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55</xdr:col>
      <xdr:colOff>571500</xdr:colOff>
      <xdr:row>118</xdr:row>
      <xdr:rowOff>152400</xdr:rowOff>
    </xdr:from>
    <xdr:to>
      <xdr:col>65</xdr:col>
      <xdr:colOff>361950</xdr:colOff>
      <xdr:row>140</xdr:row>
      <xdr:rowOff>152400</xdr:rowOff>
    </xdr:to>
    <xdr:graphicFrame>
      <xdr:nvGraphicFramePr>
        <xdr:cNvPr id="17" name="Chart 17"/>
        <xdr:cNvGraphicFramePr/>
      </xdr:nvGraphicFramePr>
      <xdr:xfrm>
        <a:off x="34099500" y="19259550"/>
        <a:ext cx="5886450" cy="3562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66</xdr:col>
      <xdr:colOff>47625</xdr:colOff>
      <xdr:row>119</xdr:row>
      <xdr:rowOff>19050</xdr:rowOff>
    </xdr:from>
    <xdr:to>
      <xdr:col>75</xdr:col>
      <xdr:colOff>447675</xdr:colOff>
      <xdr:row>141</xdr:row>
      <xdr:rowOff>19050</xdr:rowOff>
    </xdr:to>
    <xdr:graphicFrame>
      <xdr:nvGraphicFramePr>
        <xdr:cNvPr id="18" name="Chart 18"/>
        <xdr:cNvGraphicFramePr/>
      </xdr:nvGraphicFramePr>
      <xdr:xfrm>
        <a:off x="40281225" y="19288125"/>
        <a:ext cx="5886450" cy="3562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K6">
            <v>0.2916666666666667</v>
          </cell>
          <cell r="P6">
            <v>3</v>
          </cell>
        </row>
        <row r="7">
          <cell r="K7">
            <v>0.3333333333333333</v>
          </cell>
          <cell r="P7">
            <v>149</v>
          </cell>
        </row>
        <row r="8">
          <cell r="K8">
            <v>0.375</v>
          </cell>
          <cell r="P8">
            <v>168</v>
          </cell>
        </row>
        <row r="9">
          <cell r="K9">
            <v>0.4166666666666667</v>
          </cell>
          <cell r="L9">
            <v>5.38900000000001</v>
          </cell>
          <cell r="M9">
            <v>22.824000000000012</v>
          </cell>
          <cell r="N9">
            <v>140.43099999999998</v>
          </cell>
          <cell r="O9">
            <v>163.255</v>
          </cell>
          <cell r="P9">
            <v>131</v>
          </cell>
        </row>
        <row r="10">
          <cell r="K10">
            <v>0.4583333333333333</v>
          </cell>
          <cell r="L10">
            <v>34.870000000000005</v>
          </cell>
          <cell r="M10">
            <v>47.55</v>
          </cell>
          <cell r="N10">
            <v>42.795</v>
          </cell>
          <cell r="O10">
            <v>90.345</v>
          </cell>
          <cell r="P10">
            <v>65</v>
          </cell>
        </row>
        <row r="11">
          <cell r="K11">
            <v>0.5</v>
          </cell>
          <cell r="L11">
            <v>10.460999999999999</v>
          </cell>
          <cell r="M11">
            <v>16.801000000000002</v>
          </cell>
          <cell r="N11">
            <v>16.484</v>
          </cell>
          <cell r="O11">
            <v>33.285</v>
          </cell>
          <cell r="P11">
            <v>22</v>
          </cell>
        </row>
        <row r="12">
          <cell r="K12">
            <v>0.5416666666666666</v>
          </cell>
          <cell r="L12">
            <v>14.265</v>
          </cell>
          <cell r="M12">
            <v>9.509999999999998</v>
          </cell>
          <cell r="N12">
            <v>19.020000000000003</v>
          </cell>
          <cell r="O12">
            <v>28.53</v>
          </cell>
          <cell r="P12">
            <v>19</v>
          </cell>
        </row>
        <row r="13">
          <cell r="K13">
            <v>0.5833333333333334</v>
          </cell>
          <cell r="P13">
            <v>17</v>
          </cell>
        </row>
        <row r="14">
          <cell r="K14">
            <v>0.625</v>
          </cell>
          <cell r="P14">
            <v>13</v>
          </cell>
        </row>
        <row r="15">
          <cell r="K15">
            <v>0.6666666666666666</v>
          </cell>
          <cell r="P15">
            <v>8</v>
          </cell>
        </row>
        <row r="24">
          <cell r="K24">
            <v>0.3333333333333333</v>
          </cell>
          <cell r="P24">
            <v>82</v>
          </cell>
        </row>
        <row r="25">
          <cell r="K25">
            <v>0.375</v>
          </cell>
          <cell r="P25">
            <v>155</v>
          </cell>
        </row>
        <row r="26">
          <cell r="K26">
            <v>0.4166666666666667</v>
          </cell>
          <cell r="L26">
            <v>10.144000000000005</v>
          </cell>
          <cell r="M26">
            <v>30.748999999999967</v>
          </cell>
          <cell r="N26">
            <v>273.571</v>
          </cell>
          <cell r="O26">
            <v>304.32</v>
          </cell>
          <cell r="P26">
            <v>207</v>
          </cell>
        </row>
        <row r="27">
          <cell r="K27">
            <v>0.4583333333333333</v>
          </cell>
          <cell r="L27">
            <v>7.925000000000011</v>
          </cell>
          <cell r="M27">
            <v>17.434999999999974</v>
          </cell>
          <cell r="N27">
            <v>244.09</v>
          </cell>
          <cell r="O27">
            <v>261.525</v>
          </cell>
          <cell r="P27">
            <v>239</v>
          </cell>
        </row>
        <row r="28">
          <cell r="K28">
            <v>0.5</v>
          </cell>
          <cell r="L28">
            <v>41.20999999999998</v>
          </cell>
          <cell r="M28">
            <v>6.339999999999975</v>
          </cell>
          <cell r="N28">
            <v>278.96000000000004</v>
          </cell>
          <cell r="O28">
            <v>285.3</v>
          </cell>
          <cell r="P28">
            <v>250</v>
          </cell>
        </row>
        <row r="29">
          <cell r="K29">
            <v>0.5416666666666666</v>
          </cell>
          <cell r="L29">
            <v>19.02000000000004</v>
          </cell>
          <cell r="M29">
            <v>25.360000000000014</v>
          </cell>
          <cell r="N29">
            <v>266.28</v>
          </cell>
          <cell r="O29">
            <v>291.64</v>
          </cell>
          <cell r="P29">
            <v>239</v>
          </cell>
        </row>
        <row r="30">
          <cell r="K30">
            <v>0.5833333333333334</v>
          </cell>
          <cell r="P30">
            <v>207</v>
          </cell>
        </row>
        <row r="31">
          <cell r="K31">
            <v>0.625</v>
          </cell>
          <cell r="P31">
            <v>155</v>
          </cell>
        </row>
        <row r="43">
          <cell r="K43">
            <v>0.3333333333333333</v>
          </cell>
          <cell r="P43">
            <v>8</v>
          </cell>
        </row>
        <row r="44">
          <cell r="K44">
            <v>0.375</v>
          </cell>
          <cell r="P44">
            <v>13</v>
          </cell>
        </row>
        <row r="45">
          <cell r="K45">
            <v>0.4166666666666667</v>
          </cell>
          <cell r="P45">
            <v>17</v>
          </cell>
        </row>
        <row r="46">
          <cell r="K46">
            <v>0.4583333333333333</v>
          </cell>
          <cell r="L46">
            <v>7.924999999999997</v>
          </cell>
          <cell r="M46">
            <v>20.605</v>
          </cell>
          <cell r="N46">
            <v>12.680000000000003</v>
          </cell>
          <cell r="O46">
            <v>33.285</v>
          </cell>
          <cell r="P46">
            <v>19</v>
          </cell>
        </row>
        <row r="47">
          <cell r="K47">
            <v>0.5</v>
          </cell>
          <cell r="L47">
            <v>4.755000000000003</v>
          </cell>
          <cell r="M47">
            <v>14.265</v>
          </cell>
          <cell r="N47">
            <v>22.189999999999998</v>
          </cell>
          <cell r="O47">
            <v>36.455</v>
          </cell>
          <cell r="P47">
            <v>22</v>
          </cell>
        </row>
        <row r="48">
          <cell r="K48">
            <v>0.5416666666666666</v>
          </cell>
          <cell r="L48">
            <v>3.1699999999999946</v>
          </cell>
          <cell r="M48">
            <v>15.849999999999994</v>
          </cell>
          <cell r="N48">
            <v>30.11500000000001</v>
          </cell>
          <cell r="O48">
            <v>45.965</v>
          </cell>
          <cell r="P48">
            <v>65</v>
          </cell>
        </row>
        <row r="49">
          <cell r="K49">
            <v>0.5833333333333334</v>
          </cell>
          <cell r="L49">
            <v>19.019999999999996</v>
          </cell>
          <cell r="M49">
            <v>26.944999999999993</v>
          </cell>
          <cell r="N49">
            <v>80.83500000000001</v>
          </cell>
          <cell r="O49">
            <v>107.78</v>
          </cell>
          <cell r="P49">
            <v>131</v>
          </cell>
        </row>
        <row r="50">
          <cell r="K50">
            <v>0.625</v>
          </cell>
          <cell r="P50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W268"/>
  <sheetViews>
    <sheetView tabSelected="1" zoomScale="50" zoomScaleNormal="50" workbookViewId="0" topLeftCell="D106">
      <selection activeCell="AH139" sqref="AH139"/>
    </sheetView>
  </sheetViews>
  <sheetFormatPr defaultColWidth="9.140625" defaultRowHeight="12.75"/>
  <sheetData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8" spans="1:13" ht="12.75">
      <c r="A28" s="1"/>
      <c r="G28" s="1"/>
      <c r="M28" s="1"/>
    </row>
    <row r="29" spans="1:13" ht="12.75">
      <c r="A29" s="1"/>
      <c r="G29" s="1"/>
      <c r="M29" s="1"/>
    </row>
    <row r="30" spans="1:13" ht="12.75">
      <c r="A30" s="1"/>
      <c r="G30" s="1"/>
      <c r="M30" s="1"/>
    </row>
    <row r="31" spans="1:13" ht="12.75">
      <c r="A31" s="1"/>
      <c r="G31" s="1"/>
      <c r="M31" s="1"/>
    </row>
    <row r="32" spans="1:13" ht="12.75">
      <c r="A32" s="1"/>
      <c r="G32" s="1"/>
      <c r="M32" s="1"/>
    </row>
    <row r="33" spans="1:13" ht="12.75">
      <c r="A33" s="1"/>
      <c r="G33" s="1"/>
      <c r="M33" s="1"/>
    </row>
    <row r="34" spans="1:13" ht="12.75">
      <c r="A34" s="1"/>
      <c r="G34" s="1"/>
      <c r="M34" s="1"/>
    </row>
    <row r="35" spans="1:13" ht="12.75">
      <c r="A35" s="1"/>
      <c r="G35" s="1"/>
      <c r="M35" s="1"/>
    </row>
    <row r="36" spans="1:13" ht="12.75">
      <c r="A36" s="1"/>
      <c r="G36" s="1"/>
      <c r="M36" s="1"/>
    </row>
    <row r="37" spans="1:13" ht="12.75">
      <c r="A37" s="1"/>
      <c r="G37" s="1"/>
      <c r="M37" s="1"/>
    </row>
    <row r="38" spans="1:13" ht="12.75">
      <c r="A38" s="1"/>
      <c r="G38" s="1"/>
      <c r="M38" s="1"/>
    </row>
    <row r="39" spans="1:13" ht="12.75">
      <c r="A39" s="1"/>
      <c r="G39" s="1"/>
      <c r="M39" s="1"/>
    </row>
    <row r="40" spans="1:13" ht="12.75">
      <c r="A40" s="1"/>
      <c r="G40" s="1"/>
      <c r="M40" s="1"/>
    </row>
    <row r="41" spans="1:13" ht="12.75">
      <c r="A41" s="1"/>
      <c r="G41" s="1"/>
      <c r="M41" s="1"/>
    </row>
    <row r="42" spans="1:13" ht="12.75">
      <c r="A42" s="1"/>
      <c r="G42" s="1"/>
      <c r="M42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4" spans="1:13" ht="12.75">
      <c r="A64" s="1"/>
      <c r="G64" s="1"/>
      <c r="M64" s="1"/>
    </row>
    <row r="65" spans="1:13" ht="12.75">
      <c r="A65" s="1"/>
      <c r="G65" s="1"/>
      <c r="M65" s="1"/>
    </row>
    <row r="66" spans="1:13" ht="12.75">
      <c r="A66" s="1"/>
      <c r="G66" s="1"/>
      <c r="M66" s="1"/>
    </row>
    <row r="67" spans="1:13" ht="12.75">
      <c r="A67" s="1"/>
      <c r="G67" s="1"/>
      <c r="M67" s="1"/>
    </row>
    <row r="68" spans="1:13" ht="12.75">
      <c r="A68" s="1"/>
      <c r="G68" s="1"/>
      <c r="M68" s="1"/>
    </row>
    <row r="69" spans="1:13" ht="12.75">
      <c r="A69" s="1"/>
      <c r="G69" s="1"/>
      <c r="M69" s="1"/>
    </row>
    <row r="70" spans="1:13" ht="12.75">
      <c r="A70" s="1"/>
      <c r="G70" s="1"/>
      <c r="M70" s="1"/>
    </row>
    <row r="71" spans="1:13" ht="12.75">
      <c r="A71" s="1"/>
      <c r="G71" s="1"/>
      <c r="M71" s="1"/>
    </row>
    <row r="72" spans="1:13" ht="12.75">
      <c r="A72" s="1"/>
      <c r="G72" s="1"/>
      <c r="M72" s="1"/>
    </row>
    <row r="73" spans="1:13" ht="12.75">
      <c r="A73" s="1"/>
      <c r="G73" s="1"/>
      <c r="M73" s="1"/>
    </row>
    <row r="74" spans="1:13" ht="12.75">
      <c r="A74" s="1"/>
      <c r="G74" s="1"/>
      <c r="M74" s="1"/>
    </row>
    <row r="75" spans="1:13" ht="12.75">
      <c r="A75" s="1"/>
      <c r="G75" s="1"/>
      <c r="M75" s="1"/>
    </row>
    <row r="76" spans="1:13" ht="12.75">
      <c r="A76" s="1"/>
      <c r="G76" s="1"/>
      <c r="M76" s="1"/>
    </row>
    <row r="77" spans="1:13" ht="12.75">
      <c r="A77" s="1"/>
      <c r="G77" s="1"/>
      <c r="M77" s="1"/>
    </row>
    <row r="78" spans="1:13" ht="12.75">
      <c r="A78" s="1"/>
      <c r="G78" s="1"/>
      <c r="M78" s="1"/>
    </row>
    <row r="79" spans="1:13" ht="12.75">
      <c r="A79" s="1"/>
      <c r="G79" s="1"/>
      <c r="M79" s="1"/>
    </row>
    <row r="83" spans="1:13" ht="12.75">
      <c r="A83" s="1"/>
      <c r="G83" s="1"/>
      <c r="M83" s="1"/>
    </row>
    <row r="84" spans="1:13" ht="12.75">
      <c r="A84" s="1"/>
      <c r="G84" s="1"/>
      <c r="M84" s="1"/>
    </row>
    <row r="85" spans="1:13" ht="12.75">
      <c r="A85" s="1"/>
      <c r="G85" s="1"/>
      <c r="M85" s="1"/>
    </row>
    <row r="86" spans="1:13" ht="12.75">
      <c r="A86" s="1"/>
      <c r="G86" s="1"/>
      <c r="M86" s="1"/>
    </row>
    <row r="87" spans="1:13" ht="12.75">
      <c r="A87" s="1"/>
      <c r="G87" s="1"/>
      <c r="M87" s="1"/>
    </row>
    <row r="88" spans="1:13" ht="12.75">
      <c r="A88" s="1"/>
      <c r="G88" s="1"/>
      <c r="M88" s="1"/>
    </row>
    <row r="89" spans="1:13" ht="12.75">
      <c r="A89" s="1"/>
      <c r="G89" s="1"/>
      <c r="M89" s="1"/>
    </row>
    <row r="90" spans="1:13" ht="12.75">
      <c r="A90" s="1"/>
      <c r="G90" s="1"/>
      <c r="M90" s="1"/>
    </row>
    <row r="91" spans="1:13" ht="12.75">
      <c r="A91" s="1"/>
      <c r="G91" s="1"/>
      <c r="M91" s="1"/>
    </row>
    <row r="92" spans="1:13" ht="12.75">
      <c r="A92" s="1"/>
      <c r="G92" s="1"/>
      <c r="M92" s="1"/>
    </row>
    <row r="93" spans="1:13" ht="12.75">
      <c r="A93" s="1"/>
      <c r="G93" s="1"/>
      <c r="M93" s="1"/>
    </row>
    <row r="94" spans="1:13" ht="12.75">
      <c r="A94" s="1"/>
      <c r="G94" s="1"/>
      <c r="M94" s="1"/>
    </row>
    <row r="95" spans="1:13" ht="12.75">
      <c r="A95" s="1"/>
      <c r="G95" s="1"/>
      <c r="M95" s="1"/>
    </row>
    <row r="96" spans="1:13" ht="12.75">
      <c r="A96" s="1"/>
      <c r="G96" s="1"/>
      <c r="M96" s="1"/>
    </row>
    <row r="97" spans="1:13" ht="12.75">
      <c r="A97" s="1"/>
      <c r="G97" s="1"/>
      <c r="M97" s="1"/>
    </row>
    <row r="102" spans="1:13" ht="12.75">
      <c r="A102" s="1"/>
      <c r="G102" s="1"/>
      <c r="M102" s="1"/>
    </row>
    <row r="103" spans="1:13" ht="12.75">
      <c r="A103" s="1"/>
      <c r="G103" s="1"/>
      <c r="M103" s="1"/>
    </row>
    <row r="104" spans="1:13" ht="12.75">
      <c r="A104" s="1"/>
      <c r="G104" s="1"/>
      <c r="M104" s="1"/>
    </row>
    <row r="105" spans="1:13" ht="12.75">
      <c r="A105" s="1"/>
      <c r="G105" s="1"/>
      <c r="M105" s="1"/>
    </row>
    <row r="106" spans="1:13" ht="12.75">
      <c r="A106" s="1"/>
      <c r="G106" s="1"/>
      <c r="M106" s="1"/>
    </row>
    <row r="107" spans="1:13" ht="12.75">
      <c r="A107" s="1"/>
      <c r="G107" s="1"/>
      <c r="M107" s="1"/>
    </row>
    <row r="108" spans="1:13" ht="12.75">
      <c r="A108" s="1"/>
      <c r="G108" s="1"/>
      <c r="M108" s="1"/>
    </row>
    <row r="109" spans="1:13" ht="12.75">
      <c r="A109" s="1"/>
      <c r="G109" s="1"/>
      <c r="M109" s="1"/>
    </row>
    <row r="110" spans="1:13" ht="12.75">
      <c r="A110" s="1"/>
      <c r="G110" s="1"/>
      <c r="M110" s="1"/>
    </row>
    <row r="111" spans="1:13" ht="12.75">
      <c r="A111" s="1"/>
      <c r="G111" s="1"/>
      <c r="M111" s="1"/>
    </row>
    <row r="112" spans="1:13" ht="12.75">
      <c r="A112" s="1"/>
      <c r="G112" s="1"/>
      <c r="M112" s="1"/>
    </row>
    <row r="113" spans="1:13" ht="12.75">
      <c r="A113" s="1"/>
      <c r="G113" s="1"/>
      <c r="M113" s="1"/>
    </row>
    <row r="114" spans="1:13" ht="12.75">
      <c r="A114" s="1"/>
      <c r="G114" s="1"/>
      <c r="M114" s="1"/>
    </row>
    <row r="115" spans="1:13" ht="12.75">
      <c r="A115" s="1"/>
      <c r="G115" s="1"/>
      <c r="M115" s="1"/>
    </row>
    <row r="116" spans="1:13" ht="12.75">
      <c r="A116" s="1"/>
      <c r="G116" s="1"/>
      <c r="M116" s="1"/>
    </row>
    <row r="121" spans="1:19" ht="12.75">
      <c r="A121" s="1"/>
      <c r="G121" s="1"/>
      <c r="M121" s="1"/>
      <c r="S121" s="1"/>
    </row>
    <row r="122" spans="1:19" ht="12.75">
      <c r="A122" s="1"/>
      <c r="G122" s="1"/>
      <c r="M122" s="1"/>
      <c r="S122" s="1"/>
    </row>
    <row r="123" spans="1:19" ht="12.75">
      <c r="A123" s="1"/>
      <c r="G123" s="1"/>
      <c r="M123" s="1"/>
      <c r="S123" s="1"/>
    </row>
    <row r="124" spans="1:19" ht="12.75">
      <c r="A124" s="1"/>
      <c r="G124" s="1"/>
      <c r="M124" s="1"/>
      <c r="S124" s="1"/>
    </row>
    <row r="125" spans="1:19" ht="12.75">
      <c r="A125" s="1"/>
      <c r="G125" s="1"/>
      <c r="M125" s="1"/>
      <c r="S125" s="1"/>
    </row>
    <row r="126" spans="1:19" ht="12.75">
      <c r="A126" s="1"/>
      <c r="G126" s="1"/>
      <c r="M126" s="1"/>
      <c r="S126" s="1"/>
    </row>
    <row r="127" spans="1:19" ht="12.75">
      <c r="A127" s="1"/>
      <c r="G127" s="1"/>
      <c r="M127" s="1"/>
      <c r="S127" s="1"/>
    </row>
    <row r="128" spans="1:19" ht="12.75">
      <c r="A128" s="1"/>
      <c r="G128" s="1"/>
      <c r="M128" s="1"/>
      <c r="S128" s="1"/>
    </row>
    <row r="129" spans="1:19" ht="12.75">
      <c r="A129" s="1"/>
      <c r="G129" s="1"/>
      <c r="M129" s="1"/>
      <c r="S129" s="1"/>
    </row>
    <row r="130" spans="1:19" ht="12.75">
      <c r="A130" s="1"/>
      <c r="G130" s="1"/>
      <c r="M130" s="1"/>
      <c r="S130" s="1"/>
    </row>
    <row r="131" spans="1:19" ht="12.75">
      <c r="A131" s="1"/>
      <c r="G131" s="1"/>
      <c r="M131" s="1"/>
      <c r="S131" s="1"/>
    </row>
    <row r="132" spans="1:19" ht="12.75">
      <c r="A132" s="1"/>
      <c r="G132" s="1"/>
      <c r="M132" s="1"/>
      <c r="S132" s="1"/>
    </row>
    <row r="133" spans="1:19" ht="12.75">
      <c r="A133" s="1"/>
      <c r="G133" s="1"/>
      <c r="M133" s="1"/>
      <c r="S133" s="1"/>
    </row>
    <row r="134" spans="1:19" ht="12.75">
      <c r="A134" s="1"/>
      <c r="G134" s="1"/>
      <c r="M134" s="1"/>
      <c r="S134" s="1"/>
    </row>
    <row r="135" spans="1:19" ht="12.75">
      <c r="A135" s="1"/>
      <c r="G135" s="1"/>
      <c r="M135" s="1"/>
      <c r="S135" s="1"/>
    </row>
    <row r="140" spans="1:19" ht="12.75">
      <c r="A140" s="1"/>
      <c r="G140" s="1"/>
      <c r="M140" s="1"/>
      <c r="S140" s="1"/>
    </row>
    <row r="141" spans="1:19" ht="12.75">
      <c r="A141" s="1"/>
      <c r="G141" s="1"/>
      <c r="M141" s="1"/>
      <c r="S141" s="1"/>
    </row>
    <row r="142" spans="1:19" ht="12.75">
      <c r="A142" s="1"/>
      <c r="G142" s="1"/>
      <c r="M142" s="1"/>
      <c r="S142" s="1"/>
    </row>
    <row r="143" spans="1:19" ht="12.75">
      <c r="A143" s="1"/>
      <c r="G143" s="1"/>
      <c r="M143" s="1"/>
      <c r="S143" s="1"/>
    </row>
    <row r="144" spans="1:19" ht="12.75">
      <c r="A144" s="1"/>
      <c r="G144" s="1"/>
      <c r="M144" s="1"/>
      <c r="S144" s="1"/>
    </row>
    <row r="145" spans="1:19" ht="12.75">
      <c r="A145" s="1"/>
      <c r="G145" s="1"/>
      <c r="M145" s="1"/>
      <c r="S145" s="1"/>
    </row>
    <row r="146" spans="1:19" ht="12.75">
      <c r="A146" s="1"/>
      <c r="G146" s="1"/>
      <c r="M146" s="1"/>
      <c r="S146" s="1"/>
    </row>
    <row r="147" spans="1:19" ht="12.75">
      <c r="A147" s="1"/>
      <c r="G147" s="1"/>
      <c r="M147" s="1"/>
      <c r="S147" s="1"/>
    </row>
    <row r="148" spans="1:23" ht="12.75">
      <c r="A148" s="1"/>
      <c r="G148" s="1"/>
      <c r="M148" s="1"/>
      <c r="S148" s="1"/>
      <c r="T148" s="1"/>
      <c r="U148" s="1"/>
      <c r="V148" s="1"/>
      <c r="W148" s="1"/>
    </row>
    <row r="149" spans="1:19" ht="12.75">
      <c r="A149" s="1"/>
      <c r="G149" s="1"/>
      <c r="M149" s="1"/>
      <c r="S149" s="1"/>
    </row>
    <row r="150" spans="1:19" ht="12.75">
      <c r="A150" s="1"/>
      <c r="G150" s="1"/>
      <c r="M150" s="1"/>
      <c r="S150" s="1"/>
    </row>
    <row r="151" spans="1:19" ht="12.75">
      <c r="A151" s="1"/>
      <c r="G151" s="1"/>
      <c r="M151" s="1"/>
      <c r="S151" s="1"/>
    </row>
    <row r="152" spans="1:19" ht="12.75">
      <c r="A152" s="1"/>
      <c r="G152" s="1"/>
      <c r="M152" s="1"/>
      <c r="S152" s="1"/>
    </row>
    <row r="153" spans="1:19" ht="12.75">
      <c r="A153" s="1"/>
      <c r="G153" s="1"/>
      <c r="M153" s="1"/>
      <c r="S153" s="1"/>
    </row>
    <row r="154" spans="1:19" ht="12.75">
      <c r="A154" s="1"/>
      <c r="G154" s="1"/>
      <c r="M154" s="1"/>
      <c r="S154" s="1"/>
    </row>
    <row r="159" spans="1:19" ht="12.75">
      <c r="A159" s="1"/>
      <c r="G159" s="1"/>
      <c r="M159" s="1"/>
      <c r="S159" s="1"/>
    </row>
    <row r="160" spans="1:19" ht="12.75">
      <c r="A160" s="1"/>
      <c r="G160" s="1"/>
      <c r="M160" s="1"/>
      <c r="S160" s="1"/>
    </row>
    <row r="161" spans="1:19" ht="12.75">
      <c r="A161" s="1"/>
      <c r="G161" s="1"/>
      <c r="M161" s="1"/>
      <c r="S161" s="1"/>
    </row>
    <row r="162" spans="1:19" ht="12.75">
      <c r="A162" s="1"/>
      <c r="G162" s="1"/>
      <c r="M162" s="1"/>
      <c r="S162" s="1"/>
    </row>
    <row r="163" spans="1:19" ht="12.75">
      <c r="A163" s="1"/>
      <c r="G163" s="1"/>
      <c r="M163" s="1"/>
      <c r="S163" s="1"/>
    </row>
    <row r="164" spans="1:19" ht="12.75">
      <c r="A164" s="1"/>
      <c r="G164" s="1"/>
      <c r="M164" s="1"/>
      <c r="S164" s="1"/>
    </row>
    <row r="165" spans="1:19" ht="12.75">
      <c r="A165" s="1"/>
      <c r="G165" s="1"/>
      <c r="M165" s="1"/>
      <c r="S165" s="1"/>
    </row>
    <row r="166" spans="1:19" ht="12.75">
      <c r="A166" s="1"/>
      <c r="G166" s="1"/>
      <c r="M166" s="1"/>
      <c r="S166" s="1"/>
    </row>
    <row r="167" spans="1:19" ht="12.75">
      <c r="A167" s="1"/>
      <c r="G167" s="1"/>
      <c r="M167" s="1"/>
      <c r="S167" s="1"/>
    </row>
    <row r="168" spans="1:19" ht="12.75">
      <c r="A168" s="1"/>
      <c r="G168" s="1"/>
      <c r="M168" s="1"/>
      <c r="S168" s="1"/>
    </row>
    <row r="169" spans="1:19" ht="12.75">
      <c r="A169" s="1"/>
      <c r="G169" s="1"/>
      <c r="M169" s="1"/>
      <c r="S169" s="1"/>
    </row>
    <row r="170" spans="1:19" ht="12.75">
      <c r="A170" s="1"/>
      <c r="G170" s="1"/>
      <c r="M170" s="1"/>
      <c r="S170" s="1"/>
    </row>
    <row r="171" spans="1:19" ht="12.75">
      <c r="A171" s="1"/>
      <c r="G171" s="1"/>
      <c r="M171" s="1"/>
      <c r="S171" s="1"/>
    </row>
    <row r="172" spans="1:19" ht="12.75">
      <c r="A172" s="1"/>
      <c r="G172" s="1"/>
      <c r="M172" s="1"/>
      <c r="S172" s="1"/>
    </row>
    <row r="173" spans="1:19" ht="12.75">
      <c r="A173" s="1"/>
      <c r="G173" s="1"/>
      <c r="M173" s="1"/>
      <c r="S173" s="1"/>
    </row>
    <row r="177" spans="1:19" ht="12.75">
      <c r="A177" s="1"/>
      <c r="G177" s="1"/>
      <c r="M177" s="1"/>
      <c r="S177" s="1"/>
    </row>
    <row r="178" spans="1:19" ht="12.75">
      <c r="A178" s="1"/>
      <c r="G178" s="1"/>
      <c r="M178" s="1"/>
      <c r="S178" s="1"/>
    </row>
    <row r="179" spans="1:19" ht="12.75">
      <c r="A179" s="1"/>
      <c r="G179" s="1"/>
      <c r="M179" s="1"/>
      <c r="S179" s="1"/>
    </row>
    <row r="180" spans="1:19" ht="12.75">
      <c r="A180" s="1"/>
      <c r="G180" s="1"/>
      <c r="M180" s="1"/>
      <c r="S180" s="1"/>
    </row>
    <row r="181" spans="1:19" ht="12.75">
      <c r="A181" s="1"/>
      <c r="G181" s="1"/>
      <c r="M181" s="1"/>
      <c r="S181" s="1"/>
    </row>
    <row r="182" spans="1:19" ht="12.75">
      <c r="A182" s="1"/>
      <c r="G182" s="1"/>
      <c r="M182" s="1"/>
      <c r="S182" s="1"/>
    </row>
    <row r="183" spans="1:19" ht="12.75">
      <c r="A183" s="1"/>
      <c r="G183" s="1"/>
      <c r="M183" s="1"/>
      <c r="S183" s="1"/>
    </row>
    <row r="184" spans="1:19" ht="12.75">
      <c r="A184" s="1"/>
      <c r="G184" s="1"/>
      <c r="M184" s="1"/>
      <c r="S184" s="1"/>
    </row>
    <row r="185" spans="1:19" ht="12.75">
      <c r="A185" s="1"/>
      <c r="G185" s="1"/>
      <c r="M185" s="1"/>
      <c r="S185" s="1"/>
    </row>
    <row r="186" spans="1:19" ht="12.75">
      <c r="A186" s="1"/>
      <c r="G186" s="1"/>
      <c r="M186" s="1"/>
      <c r="S186" s="1"/>
    </row>
    <row r="187" spans="1:19" ht="12.75">
      <c r="A187" s="1"/>
      <c r="G187" s="1"/>
      <c r="M187" s="1"/>
      <c r="S187" s="1"/>
    </row>
    <row r="188" spans="1:19" ht="12.75">
      <c r="A188" s="1"/>
      <c r="G188" s="1"/>
      <c r="M188" s="1"/>
      <c r="S188" s="1"/>
    </row>
    <row r="189" spans="1:19" ht="12.75">
      <c r="A189" s="1"/>
      <c r="G189" s="1"/>
      <c r="M189" s="1"/>
      <c r="S189" s="1"/>
    </row>
    <row r="190" spans="1:19" ht="12.75">
      <c r="A190" s="1"/>
      <c r="G190" s="1"/>
      <c r="M190" s="1"/>
      <c r="S190" s="1"/>
    </row>
    <row r="191" spans="1:19" ht="12.75">
      <c r="A191" s="1"/>
      <c r="G191" s="1"/>
      <c r="M191" s="1"/>
      <c r="S191" s="1"/>
    </row>
    <row r="199" spans="1:19" ht="12.75">
      <c r="A199" s="1"/>
      <c r="G199" s="1"/>
      <c r="M199" s="1"/>
      <c r="S199" s="1"/>
    </row>
    <row r="200" spans="1:19" ht="12.75">
      <c r="A200" s="1"/>
      <c r="G200" s="1"/>
      <c r="M200" s="1"/>
      <c r="S200" s="1"/>
    </row>
    <row r="201" spans="1:19" ht="12.75">
      <c r="A201" s="1"/>
      <c r="G201" s="1"/>
      <c r="M201" s="1"/>
      <c r="S201" s="1"/>
    </row>
    <row r="202" spans="1:19" ht="12.75">
      <c r="A202" s="1"/>
      <c r="G202" s="1"/>
      <c r="M202" s="1"/>
      <c r="S202" s="1"/>
    </row>
    <row r="203" spans="1:19" ht="12.75">
      <c r="A203" s="1"/>
      <c r="G203" s="1"/>
      <c r="M203" s="1"/>
      <c r="S203" s="1"/>
    </row>
    <row r="204" spans="1:19" ht="12.75">
      <c r="A204" s="1"/>
      <c r="G204" s="1"/>
      <c r="M204" s="1"/>
      <c r="S204" s="1"/>
    </row>
    <row r="205" spans="1:19" ht="12.75">
      <c r="A205" s="1"/>
      <c r="G205" s="1"/>
      <c r="M205" s="1"/>
      <c r="S205" s="1"/>
    </row>
    <row r="206" spans="1:19" ht="12.75">
      <c r="A206" s="1"/>
      <c r="G206" s="1"/>
      <c r="M206" s="1"/>
      <c r="S206" s="1"/>
    </row>
    <row r="207" spans="1:19" ht="12.75">
      <c r="A207" s="1"/>
      <c r="G207" s="1"/>
      <c r="M207" s="1"/>
      <c r="S207" s="1"/>
    </row>
    <row r="208" spans="1:19" ht="12.75">
      <c r="A208" s="1"/>
      <c r="G208" s="1"/>
      <c r="M208" s="1"/>
      <c r="S208" s="1"/>
    </row>
    <row r="209" spans="1:19" ht="12.75">
      <c r="A209" s="1"/>
      <c r="G209" s="1"/>
      <c r="M209" s="1"/>
      <c r="S209" s="1"/>
    </row>
    <row r="210" spans="1:19" ht="12.75">
      <c r="A210" s="1"/>
      <c r="G210" s="1"/>
      <c r="M210" s="1"/>
      <c r="S210" s="1"/>
    </row>
    <row r="211" spans="1:19" ht="12.75">
      <c r="A211" s="1"/>
      <c r="G211" s="1"/>
      <c r="M211" s="1"/>
      <c r="S211" s="1"/>
    </row>
    <row r="212" spans="1:19" ht="12.75">
      <c r="A212" s="1"/>
      <c r="G212" s="1"/>
      <c r="M212" s="1"/>
      <c r="S212" s="1"/>
    </row>
    <row r="213" spans="1:19" ht="12.75">
      <c r="A213" s="1"/>
      <c r="G213" s="1"/>
      <c r="M213" s="1"/>
      <c r="S213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4" spans="1:13" ht="12.75">
      <c r="A254" s="1"/>
      <c r="G254" s="1"/>
      <c r="M254" s="1"/>
    </row>
    <row r="255" spans="1:13" ht="12.75">
      <c r="A255" s="1"/>
      <c r="G255" s="1"/>
      <c r="M255" s="1"/>
    </row>
    <row r="256" spans="1:13" ht="12.75">
      <c r="A256" s="1"/>
      <c r="G256" s="1"/>
      <c r="M256" s="1"/>
    </row>
    <row r="257" spans="1:13" ht="12.75">
      <c r="A257" s="1"/>
      <c r="G257" s="1"/>
      <c r="M257" s="1"/>
    </row>
    <row r="258" spans="1:13" ht="12.75">
      <c r="A258" s="1"/>
      <c r="G258" s="1"/>
      <c r="M258" s="1"/>
    </row>
    <row r="259" spans="1:13" ht="12.75">
      <c r="A259" s="1"/>
      <c r="G259" s="1"/>
      <c r="M259" s="1"/>
    </row>
    <row r="260" spans="1:13" ht="12.75">
      <c r="A260" s="1"/>
      <c r="G260" s="1"/>
      <c r="M260" s="1"/>
    </row>
    <row r="261" spans="1:13" ht="12.75">
      <c r="A261" s="1"/>
      <c r="G261" s="1"/>
      <c r="M261" s="1"/>
    </row>
    <row r="262" spans="1:13" ht="12.75">
      <c r="A262" s="1"/>
      <c r="G262" s="1"/>
      <c r="M262" s="1"/>
    </row>
    <row r="263" spans="1:13" ht="12.75">
      <c r="A263" s="1"/>
      <c r="G263" s="1"/>
      <c r="M263" s="1"/>
    </row>
    <row r="264" spans="1:13" ht="12.75">
      <c r="A264" s="1"/>
      <c r="G264" s="1"/>
      <c r="M264" s="1"/>
    </row>
    <row r="265" spans="1:13" ht="12.75">
      <c r="A265" s="1"/>
      <c r="G265" s="1"/>
      <c r="M265" s="1"/>
    </row>
    <row r="266" spans="1:13" ht="12.75">
      <c r="A266" s="1"/>
      <c r="G266" s="1"/>
      <c r="M266" s="1"/>
    </row>
    <row r="267" spans="1:13" ht="12.75">
      <c r="A267" s="1"/>
      <c r="G267" s="1"/>
      <c r="M267" s="1"/>
    </row>
    <row r="268" spans="1:13" ht="12.75">
      <c r="A268" s="1"/>
      <c r="G268" s="1"/>
      <c r="M26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0"/>
  <sheetViews>
    <sheetView workbookViewId="0" topLeftCell="A216">
      <selection activeCell="I236" sqref="I236:L237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1:3" ht="12.75">
      <c r="A2">
        <v>0.44</v>
      </c>
      <c r="C2">
        <v>0.64</v>
      </c>
    </row>
    <row r="5" ht="12.75">
      <c r="A5" t="s">
        <v>6</v>
      </c>
    </row>
    <row r="6" ht="12.75">
      <c r="C6" t="s">
        <v>2</v>
      </c>
    </row>
    <row r="7" spans="1:3" ht="12.75">
      <c r="A7" s="1">
        <v>0.20833333333333334</v>
      </c>
      <c r="C7">
        <v>35</v>
      </c>
    </row>
    <row r="8" spans="1:3" ht="12.75">
      <c r="A8" s="1">
        <v>0.25</v>
      </c>
      <c r="C8">
        <v>46</v>
      </c>
    </row>
    <row r="9" spans="1:3" ht="12.75">
      <c r="A9" s="1">
        <v>0.2916666666666667</v>
      </c>
      <c r="C9">
        <v>29</v>
      </c>
    </row>
    <row r="10" spans="1:3" ht="12.75">
      <c r="A10" s="1">
        <v>0.3333333333333333</v>
      </c>
      <c r="C10">
        <v>29</v>
      </c>
    </row>
    <row r="11" spans="1:3" ht="12.75">
      <c r="A11" s="1">
        <v>0.375</v>
      </c>
      <c r="C11">
        <v>31</v>
      </c>
    </row>
    <row r="12" spans="1:3" ht="12.75">
      <c r="A12" s="1">
        <v>0.4166666666666667</v>
      </c>
      <c r="C12">
        <v>34</v>
      </c>
    </row>
    <row r="13" spans="1:3" ht="12.75">
      <c r="A13" s="1">
        <v>0.4583333333333333</v>
      </c>
      <c r="C13">
        <v>36</v>
      </c>
    </row>
    <row r="14" spans="1:3" ht="12.75">
      <c r="A14" s="1">
        <v>0.5</v>
      </c>
      <c r="C14">
        <v>37</v>
      </c>
    </row>
    <row r="15" spans="1:3" ht="12.75">
      <c r="A15" s="1">
        <v>0.5416666666666666</v>
      </c>
      <c r="C15">
        <v>36</v>
      </c>
    </row>
    <row r="16" spans="1:3" ht="12.75">
      <c r="A16" s="1">
        <v>0.5833333333333334</v>
      </c>
      <c r="C16">
        <v>34</v>
      </c>
    </row>
    <row r="17" spans="1:3" ht="12.75">
      <c r="A17" s="1">
        <v>0.625</v>
      </c>
      <c r="C17">
        <v>31</v>
      </c>
    </row>
    <row r="18" spans="1:3" ht="12.75">
      <c r="A18" s="1">
        <v>0.6666666666666666</v>
      </c>
      <c r="C18">
        <v>29</v>
      </c>
    </row>
    <row r="19" spans="1:3" ht="12.75">
      <c r="A19" s="1">
        <v>0.7083333333333334</v>
      </c>
      <c r="C19">
        <v>29</v>
      </c>
    </row>
    <row r="20" spans="1:3" ht="12.75">
      <c r="A20" s="1">
        <v>0.75</v>
      </c>
      <c r="C20">
        <v>46</v>
      </c>
    </row>
    <row r="21" spans="1:3" ht="12.75">
      <c r="A21" s="1">
        <v>0.7916666666666666</v>
      </c>
      <c r="C21">
        <v>35</v>
      </c>
    </row>
    <row r="23" spans="1:13" ht="12.75">
      <c r="A23" t="s">
        <v>3</v>
      </c>
      <c r="G23" t="s">
        <v>4</v>
      </c>
      <c r="M23" t="s">
        <v>5</v>
      </c>
    </row>
    <row r="24" spans="3:15" ht="12.75">
      <c r="C24" t="s">
        <v>2</v>
      </c>
      <c r="I24" t="s">
        <v>2</v>
      </c>
      <c r="O24" t="s">
        <v>2</v>
      </c>
    </row>
    <row r="25" spans="1:15" ht="12.75">
      <c r="A25" s="1">
        <v>0.20833333333333334</v>
      </c>
      <c r="C25">
        <v>5</v>
      </c>
      <c r="G25" s="1">
        <v>0.20833333333333334</v>
      </c>
      <c r="I25">
        <v>72</v>
      </c>
      <c r="M25" s="1">
        <v>0.20833333333333334</v>
      </c>
      <c r="O25">
        <v>5</v>
      </c>
    </row>
    <row r="26" spans="1:15" ht="12.75">
      <c r="A26" s="1">
        <v>0.25</v>
      </c>
      <c r="C26">
        <v>14</v>
      </c>
      <c r="G26" s="1">
        <v>0.25</v>
      </c>
      <c r="I26">
        <v>169</v>
      </c>
      <c r="M26" s="1">
        <v>0.25</v>
      </c>
      <c r="O26">
        <v>14</v>
      </c>
    </row>
    <row r="27" spans="1:15" ht="12.75">
      <c r="A27" s="1">
        <v>0.2916666666666667</v>
      </c>
      <c r="C27">
        <v>23</v>
      </c>
      <c r="G27" s="1">
        <v>0.2916666666666667</v>
      </c>
      <c r="I27">
        <v>211</v>
      </c>
      <c r="M27" s="1">
        <v>0.2916666666666667</v>
      </c>
      <c r="O27">
        <v>21</v>
      </c>
    </row>
    <row r="28" spans="1:15" ht="12.75">
      <c r="A28" s="1">
        <v>0.3333333333333333</v>
      </c>
      <c r="C28">
        <v>34</v>
      </c>
      <c r="G28" s="1">
        <v>0.3333333333333333</v>
      </c>
      <c r="I28">
        <v>215</v>
      </c>
      <c r="M28" s="1">
        <v>0.3333333333333333</v>
      </c>
      <c r="O28">
        <v>27</v>
      </c>
    </row>
    <row r="29" spans="1:15" ht="12.75">
      <c r="A29" s="1">
        <v>0.375</v>
      </c>
      <c r="C29">
        <v>66</v>
      </c>
      <c r="G29" s="1">
        <v>0.375</v>
      </c>
      <c r="I29">
        <v>190</v>
      </c>
      <c r="M29" s="1">
        <v>0.375</v>
      </c>
      <c r="O29">
        <v>31</v>
      </c>
    </row>
    <row r="30" spans="1:15" ht="12.75">
      <c r="A30" s="1">
        <v>0.4166666666666667</v>
      </c>
      <c r="C30">
        <v>101</v>
      </c>
      <c r="G30" s="1">
        <v>0.4166666666666667</v>
      </c>
      <c r="I30">
        <v>143</v>
      </c>
      <c r="M30" s="1">
        <v>0.4166666666666667</v>
      </c>
      <c r="O30">
        <v>34</v>
      </c>
    </row>
    <row r="31" spans="1:15" ht="12.75">
      <c r="A31" s="1">
        <v>0.4583333333333333</v>
      </c>
      <c r="C31">
        <v>126</v>
      </c>
      <c r="G31" s="1">
        <v>0.4583333333333333</v>
      </c>
      <c r="I31">
        <v>79</v>
      </c>
      <c r="M31" s="1">
        <v>0.4583333333333333</v>
      </c>
      <c r="O31">
        <v>36</v>
      </c>
    </row>
    <row r="32" spans="1:15" ht="12.75">
      <c r="A32" s="1">
        <v>0.5</v>
      </c>
      <c r="C32">
        <v>134</v>
      </c>
      <c r="G32" s="1">
        <v>0.5</v>
      </c>
      <c r="I32">
        <v>40</v>
      </c>
      <c r="M32" s="1">
        <v>0.5</v>
      </c>
      <c r="O32">
        <v>40</v>
      </c>
    </row>
    <row r="33" spans="1:15" ht="12.75">
      <c r="A33" s="1">
        <v>0.5416666666666666</v>
      </c>
      <c r="C33">
        <v>126</v>
      </c>
      <c r="G33" s="1">
        <v>0.5416666666666666</v>
      </c>
      <c r="I33">
        <v>36</v>
      </c>
      <c r="M33" s="1">
        <v>0.5416666666666666</v>
      </c>
      <c r="O33">
        <v>79</v>
      </c>
    </row>
    <row r="34" spans="1:15" ht="12.75">
      <c r="A34" s="1">
        <v>0.5833333333333334</v>
      </c>
      <c r="C34">
        <v>101</v>
      </c>
      <c r="G34" s="1">
        <v>0.5833333333333334</v>
      </c>
      <c r="I34">
        <v>34</v>
      </c>
      <c r="M34" s="1">
        <v>0.5833333333333334</v>
      </c>
      <c r="O34">
        <v>143</v>
      </c>
    </row>
    <row r="35" spans="1:15" ht="12.75">
      <c r="A35" s="1">
        <v>0.625</v>
      </c>
      <c r="C35">
        <v>66</v>
      </c>
      <c r="G35" s="1">
        <v>0.625</v>
      </c>
      <c r="I35">
        <v>31</v>
      </c>
      <c r="M35" s="1">
        <v>0.625</v>
      </c>
      <c r="O35">
        <v>190</v>
      </c>
    </row>
    <row r="36" spans="1:15" ht="12.75">
      <c r="A36" s="1">
        <v>0.6666666666666666</v>
      </c>
      <c r="C36">
        <v>34</v>
      </c>
      <c r="G36" s="1">
        <v>0.6666666666666666</v>
      </c>
      <c r="I36">
        <v>27</v>
      </c>
      <c r="M36" s="1">
        <v>0.6666666666666666</v>
      </c>
      <c r="O36">
        <v>215</v>
      </c>
    </row>
    <row r="37" spans="1:15" ht="12.75">
      <c r="A37" s="1">
        <v>0.7083333333333334</v>
      </c>
      <c r="C37">
        <v>23</v>
      </c>
      <c r="G37" s="1">
        <v>0.7083333333333334</v>
      </c>
      <c r="I37">
        <v>21</v>
      </c>
      <c r="M37" s="1">
        <v>0.7083333333333334</v>
      </c>
      <c r="O37">
        <v>211</v>
      </c>
    </row>
    <row r="38" spans="1:15" ht="12.75">
      <c r="A38" s="1">
        <v>0.75</v>
      </c>
      <c r="C38">
        <v>14</v>
      </c>
      <c r="G38" s="1">
        <v>0.75</v>
      </c>
      <c r="I38">
        <v>14</v>
      </c>
      <c r="M38" s="1">
        <v>0.75</v>
      </c>
      <c r="O38">
        <v>169</v>
      </c>
    </row>
    <row r="39" spans="1:15" ht="12.75">
      <c r="A39" s="1">
        <v>0.7916666666666666</v>
      </c>
      <c r="C39">
        <v>5</v>
      </c>
      <c r="G39" s="1">
        <v>0.7916666666666666</v>
      </c>
      <c r="I39">
        <v>5</v>
      </c>
      <c r="M39" s="1">
        <v>0.7916666666666666</v>
      </c>
      <c r="O39">
        <v>72</v>
      </c>
    </row>
    <row r="41" ht="12.75">
      <c r="A41" t="s">
        <v>16</v>
      </c>
    </row>
    <row r="42" ht="12.75">
      <c r="C42" t="s">
        <v>2</v>
      </c>
    </row>
    <row r="43" spans="1:3" ht="12.75">
      <c r="A43" s="1">
        <v>0.20833333333333334</v>
      </c>
      <c r="C43">
        <v>10</v>
      </c>
    </row>
    <row r="44" spans="1:3" ht="12.75">
      <c r="A44" s="1">
        <v>0.25</v>
      </c>
      <c r="C44">
        <v>48</v>
      </c>
    </row>
    <row r="45" spans="1:3" ht="12.75">
      <c r="A45" s="1">
        <v>0.2916666666666667</v>
      </c>
      <c r="C45">
        <v>37</v>
      </c>
    </row>
    <row r="46" spans="1:3" ht="12.75">
      <c r="A46" s="1">
        <v>0.3333333333333333</v>
      </c>
      <c r="C46">
        <v>30</v>
      </c>
    </row>
    <row r="47" spans="1:3" ht="12.75">
      <c r="A47" s="1">
        <v>0.375</v>
      </c>
      <c r="C47">
        <v>33</v>
      </c>
    </row>
    <row r="48" spans="1:3" ht="12.75">
      <c r="A48" s="1">
        <v>0.4166666666666667</v>
      </c>
      <c r="C48">
        <v>35</v>
      </c>
    </row>
    <row r="49" spans="1:3" ht="12.75">
      <c r="A49" s="1">
        <v>0.4583333333333333</v>
      </c>
      <c r="C49">
        <v>38</v>
      </c>
    </row>
    <row r="50" spans="1:3" ht="12.75">
      <c r="A50" s="1">
        <v>0.5</v>
      </c>
      <c r="C50">
        <v>38</v>
      </c>
    </row>
    <row r="51" spans="1:3" ht="12.75">
      <c r="A51" s="1">
        <v>0.5416666666666666</v>
      </c>
      <c r="C51">
        <v>38</v>
      </c>
    </row>
    <row r="52" spans="1:3" ht="12.75">
      <c r="A52" s="1">
        <v>0.5833333333333334</v>
      </c>
      <c r="C52">
        <v>35</v>
      </c>
    </row>
    <row r="53" spans="1:3" ht="12.75">
      <c r="A53" s="1">
        <v>0.625</v>
      </c>
      <c r="C53">
        <v>33</v>
      </c>
    </row>
    <row r="54" spans="1:3" ht="12.75">
      <c r="A54" s="1">
        <v>0.6666666666666666</v>
      </c>
      <c r="C54">
        <v>30</v>
      </c>
    </row>
    <row r="55" spans="1:3" ht="12.75">
      <c r="A55" s="1">
        <v>0.7083333333333334</v>
      </c>
      <c r="C55">
        <v>37</v>
      </c>
    </row>
    <row r="56" spans="1:3" ht="12.75">
      <c r="A56" s="1">
        <v>0.75</v>
      </c>
      <c r="C56">
        <v>48</v>
      </c>
    </row>
    <row r="57" spans="1:3" ht="12.75">
      <c r="A57" s="1">
        <v>0.7916666666666666</v>
      </c>
      <c r="C57">
        <v>10</v>
      </c>
    </row>
    <row r="59" spans="1:13" ht="12.75">
      <c r="A59" t="s">
        <v>13</v>
      </c>
      <c r="G59" t="s">
        <v>14</v>
      </c>
      <c r="M59" t="s">
        <v>15</v>
      </c>
    </row>
    <row r="60" spans="3:15" ht="12.75">
      <c r="C60" t="s">
        <v>2</v>
      </c>
      <c r="I60" t="s">
        <v>2</v>
      </c>
      <c r="O60" t="s">
        <v>2</v>
      </c>
    </row>
    <row r="61" spans="1:15" ht="12.75">
      <c r="A61" s="1">
        <v>0.20833333333333334</v>
      </c>
      <c r="C61">
        <v>1</v>
      </c>
      <c r="G61" s="1">
        <v>0.20833333333333334</v>
      </c>
      <c r="I61">
        <v>20</v>
      </c>
      <c r="M61" s="1">
        <v>0.20833333333333334</v>
      </c>
      <c r="O61">
        <v>1</v>
      </c>
    </row>
    <row r="62" spans="1:15" ht="12.75">
      <c r="A62" s="1">
        <v>0.25</v>
      </c>
      <c r="C62">
        <v>13</v>
      </c>
      <c r="G62" s="1">
        <v>0.25</v>
      </c>
      <c r="I62">
        <v>151</v>
      </c>
      <c r="M62" s="1">
        <v>0.25</v>
      </c>
      <c r="O62">
        <v>13</v>
      </c>
    </row>
    <row r="63" spans="1:15" ht="12.75">
      <c r="A63" s="1">
        <v>0.2916666666666667</v>
      </c>
      <c r="C63">
        <v>22</v>
      </c>
      <c r="G63" s="1">
        <v>0.2916666666666667</v>
      </c>
      <c r="I63">
        <v>207</v>
      </c>
      <c r="M63" s="1">
        <v>0.2916666666666667</v>
      </c>
      <c r="O63">
        <v>21</v>
      </c>
    </row>
    <row r="64" spans="1:15" ht="12.75">
      <c r="A64" s="1">
        <v>0.3333333333333333</v>
      </c>
      <c r="C64">
        <v>29</v>
      </c>
      <c r="G64" s="1">
        <v>0.3333333333333333</v>
      </c>
      <c r="I64">
        <v>216</v>
      </c>
      <c r="M64" s="1">
        <v>0.3333333333333333</v>
      </c>
      <c r="O64">
        <v>27</v>
      </c>
    </row>
    <row r="65" spans="1:15" ht="12.75">
      <c r="A65" s="1">
        <v>0.375</v>
      </c>
      <c r="C65">
        <v>45</v>
      </c>
      <c r="G65" s="1">
        <v>0.375</v>
      </c>
      <c r="I65">
        <v>192</v>
      </c>
      <c r="M65" s="1">
        <v>0.375</v>
      </c>
      <c r="O65">
        <v>32</v>
      </c>
    </row>
    <row r="66" spans="1:15" ht="12.75">
      <c r="A66" s="1">
        <v>0.4166666666666667</v>
      </c>
      <c r="C66">
        <v>69</v>
      </c>
      <c r="G66" s="1">
        <v>0.4166666666666667</v>
      </c>
      <c r="I66">
        <v>145</v>
      </c>
      <c r="M66" s="1">
        <v>0.4166666666666667</v>
      </c>
      <c r="O66">
        <v>35</v>
      </c>
    </row>
    <row r="67" spans="1:15" ht="12.75">
      <c r="A67" s="1">
        <v>0.4583333333333333</v>
      </c>
      <c r="C67">
        <v>88</v>
      </c>
      <c r="G67" s="1">
        <v>0.4583333333333333</v>
      </c>
      <c r="I67">
        <v>81</v>
      </c>
      <c r="M67" s="1">
        <v>0.4583333333333333</v>
      </c>
      <c r="O67">
        <v>38</v>
      </c>
    </row>
    <row r="68" spans="1:15" ht="12.75">
      <c r="A68" s="1">
        <v>0.5</v>
      </c>
      <c r="C68">
        <v>95</v>
      </c>
      <c r="G68" s="1">
        <v>0.5</v>
      </c>
      <c r="I68">
        <v>41</v>
      </c>
      <c r="M68" s="1">
        <v>0.5</v>
      </c>
      <c r="O68">
        <v>41</v>
      </c>
    </row>
    <row r="69" spans="1:15" ht="12.75">
      <c r="A69" s="1">
        <v>0.5416666666666666</v>
      </c>
      <c r="C69">
        <v>88</v>
      </c>
      <c r="G69" s="1">
        <v>0.5416666666666666</v>
      </c>
      <c r="I69">
        <v>38</v>
      </c>
      <c r="M69" s="1">
        <v>0.5416666666666666</v>
      </c>
      <c r="O69">
        <v>81</v>
      </c>
    </row>
    <row r="70" spans="1:15" ht="12.75">
      <c r="A70" s="1">
        <v>0.5833333333333334</v>
      </c>
      <c r="C70">
        <v>69</v>
      </c>
      <c r="G70" s="1">
        <v>0.5833333333333334</v>
      </c>
      <c r="I70">
        <v>35</v>
      </c>
      <c r="M70" s="1">
        <v>0.5833333333333334</v>
      </c>
      <c r="O70">
        <v>145</v>
      </c>
    </row>
    <row r="71" spans="1:15" ht="12.75">
      <c r="A71" s="1">
        <v>0.625</v>
      </c>
      <c r="C71">
        <v>45</v>
      </c>
      <c r="G71" s="1">
        <v>0.625</v>
      </c>
      <c r="I71">
        <v>32</v>
      </c>
      <c r="M71" s="1">
        <v>0.625</v>
      </c>
      <c r="O71">
        <v>192</v>
      </c>
    </row>
    <row r="72" spans="1:15" ht="12.75">
      <c r="A72" s="1">
        <v>0.6666666666666666</v>
      </c>
      <c r="C72">
        <v>29</v>
      </c>
      <c r="G72" s="1">
        <v>0.6666666666666666</v>
      </c>
      <c r="I72">
        <v>27</v>
      </c>
      <c r="M72" s="1">
        <v>0.6666666666666666</v>
      </c>
      <c r="O72">
        <v>216</v>
      </c>
    </row>
    <row r="73" spans="1:15" ht="12.75">
      <c r="A73" s="1">
        <v>0.7083333333333334</v>
      </c>
      <c r="C73">
        <v>22</v>
      </c>
      <c r="G73" s="1">
        <v>0.7083333333333334</v>
      </c>
      <c r="I73">
        <v>21</v>
      </c>
      <c r="M73" s="1">
        <v>0.7083333333333334</v>
      </c>
      <c r="O73">
        <v>207</v>
      </c>
    </row>
    <row r="74" spans="1:15" ht="12.75">
      <c r="A74" s="1">
        <v>0.75</v>
      </c>
      <c r="C74">
        <v>13</v>
      </c>
      <c r="G74" s="1">
        <v>0.75</v>
      </c>
      <c r="I74">
        <v>13</v>
      </c>
      <c r="M74" s="1">
        <v>0.75</v>
      </c>
      <c r="O74">
        <v>151</v>
      </c>
    </row>
    <row r="75" spans="1:15" ht="12.75">
      <c r="A75" s="1">
        <v>0.7916666666666666</v>
      </c>
      <c r="C75">
        <v>1</v>
      </c>
      <c r="G75" s="1">
        <v>0.7916666666666666</v>
      </c>
      <c r="I75">
        <v>1</v>
      </c>
      <c r="M75" s="1">
        <v>0.7916666666666666</v>
      </c>
      <c r="O75">
        <v>20</v>
      </c>
    </row>
    <row r="76" spans="1:13" ht="12.75">
      <c r="A76" s="1"/>
      <c r="G76" s="1"/>
      <c r="M76" s="1"/>
    </row>
    <row r="78" spans="1:13" ht="12.75">
      <c r="A78" t="s">
        <v>7</v>
      </c>
      <c r="G78" t="s">
        <v>8</v>
      </c>
      <c r="M78" t="s">
        <v>9</v>
      </c>
    </row>
    <row r="79" spans="3:15" ht="12.75">
      <c r="C79" t="s">
        <v>2</v>
      </c>
      <c r="I79" t="s">
        <v>2</v>
      </c>
      <c r="O79" t="s">
        <v>2</v>
      </c>
    </row>
    <row r="80" spans="1:15" ht="12.75">
      <c r="A80" s="1">
        <v>0.20833333333333334</v>
      </c>
      <c r="C80">
        <v>0</v>
      </c>
      <c r="G80" s="1">
        <v>0.20833333333333334</v>
      </c>
      <c r="I80">
        <v>81.1</v>
      </c>
      <c r="M80" s="1">
        <v>0.20833333333333334</v>
      </c>
      <c r="O80">
        <v>0</v>
      </c>
    </row>
    <row r="81" spans="1:15" ht="12.75">
      <c r="A81" s="1">
        <v>0.25</v>
      </c>
      <c r="C81">
        <v>0</v>
      </c>
      <c r="G81" s="1">
        <v>0.25</v>
      </c>
      <c r="I81">
        <v>70.3</v>
      </c>
      <c r="M81" s="1">
        <v>0.25</v>
      </c>
      <c r="O81">
        <v>0</v>
      </c>
    </row>
    <row r="82" spans="1:15" ht="12.75">
      <c r="A82" s="1">
        <v>0.2916666666666667</v>
      </c>
      <c r="C82">
        <v>0</v>
      </c>
      <c r="G82" s="1">
        <v>0.2916666666666667</v>
      </c>
      <c r="I82">
        <v>58.2</v>
      </c>
      <c r="M82" s="1">
        <v>0.2916666666666667</v>
      </c>
      <c r="O82">
        <v>0</v>
      </c>
    </row>
    <row r="83" spans="1:15" ht="12.75">
      <c r="A83" s="1">
        <v>0.3333333333333333</v>
      </c>
      <c r="C83">
        <v>10.7</v>
      </c>
      <c r="G83" s="1">
        <v>0.3333333333333333</v>
      </c>
      <c r="I83">
        <v>42.9</v>
      </c>
      <c r="M83" s="1">
        <v>0.3333333333333333</v>
      </c>
      <c r="O83">
        <v>0</v>
      </c>
    </row>
    <row r="84" spans="1:15" ht="12.75">
      <c r="A84" s="1">
        <v>0.375</v>
      </c>
      <c r="C84">
        <v>6.5</v>
      </c>
      <c r="G84" s="1">
        <v>0.375</v>
      </c>
      <c r="I84">
        <v>20.3</v>
      </c>
      <c r="M84" s="1">
        <v>0.375</v>
      </c>
      <c r="O84">
        <v>0</v>
      </c>
    </row>
    <row r="85" spans="1:15" ht="12.75">
      <c r="A85" s="1">
        <v>0.4166666666666667</v>
      </c>
      <c r="C85">
        <v>3.3</v>
      </c>
      <c r="G85" s="1">
        <v>0.4166666666666667</v>
      </c>
      <c r="I85">
        <v>1.4</v>
      </c>
      <c r="M85" s="1">
        <v>0.4166666666666667</v>
      </c>
      <c r="O85">
        <v>0</v>
      </c>
    </row>
    <row r="86" spans="1:15" ht="12.75">
      <c r="A86" s="1">
        <v>0.4583333333333333</v>
      </c>
      <c r="C86">
        <v>0.8</v>
      </c>
      <c r="G86" s="1">
        <v>0.4583333333333333</v>
      </c>
      <c r="I86">
        <v>1.8</v>
      </c>
      <c r="M86" s="1">
        <v>0.4583333333333333</v>
      </c>
      <c r="O86">
        <v>0</v>
      </c>
    </row>
    <row r="87" spans="1:15" ht="12.75">
      <c r="A87" s="1">
        <v>0.5</v>
      </c>
      <c r="C87">
        <v>0</v>
      </c>
      <c r="G87" s="1">
        <v>0.5</v>
      </c>
      <c r="I87">
        <v>0</v>
      </c>
      <c r="M87" s="1">
        <v>0.5</v>
      </c>
      <c r="O87">
        <v>0</v>
      </c>
    </row>
    <row r="88" spans="1:15" ht="12.75">
      <c r="A88" s="1">
        <v>0.5416666666666666</v>
      </c>
      <c r="C88">
        <v>0.8</v>
      </c>
      <c r="G88" s="1">
        <v>0.5416666666666666</v>
      </c>
      <c r="I88">
        <v>0</v>
      </c>
      <c r="M88" s="1">
        <v>0.5416666666666666</v>
      </c>
      <c r="O88">
        <v>1.8</v>
      </c>
    </row>
    <row r="89" spans="1:15" ht="12.75">
      <c r="A89" s="1">
        <v>0.5833333333333334</v>
      </c>
      <c r="C89">
        <v>3.3</v>
      </c>
      <c r="G89" s="1">
        <v>0.5833333333333334</v>
      </c>
      <c r="I89">
        <v>0</v>
      </c>
      <c r="M89" s="1">
        <v>0.5833333333333334</v>
      </c>
      <c r="O89">
        <v>1.4</v>
      </c>
    </row>
    <row r="90" spans="1:15" ht="12.75">
      <c r="A90" s="1">
        <v>0.625</v>
      </c>
      <c r="C90">
        <v>6.5</v>
      </c>
      <c r="G90" s="1">
        <v>0.625</v>
      </c>
      <c r="I90">
        <v>0</v>
      </c>
      <c r="M90" s="1">
        <v>0.625</v>
      </c>
      <c r="O90">
        <v>20.3</v>
      </c>
    </row>
    <row r="91" spans="1:15" ht="12.75">
      <c r="A91" s="1">
        <v>0.6666666666666666</v>
      </c>
      <c r="C91">
        <v>10.7</v>
      </c>
      <c r="G91" s="1">
        <v>0.6666666666666666</v>
      </c>
      <c r="I91">
        <v>0</v>
      </c>
      <c r="M91" s="1">
        <v>0.6666666666666666</v>
      </c>
      <c r="O91">
        <v>42.9</v>
      </c>
    </row>
    <row r="92" spans="1:15" ht="12.75">
      <c r="A92" s="1">
        <v>0.7083333333333334</v>
      </c>
      <c r="C92">
        <v>0</v>
      </c>
      <c r="G92" s="1">
        <v>0.7083333333333334</v>
      </c>
      <c r="I92">
        <v>0</v>
      </c>
      <c r="M92" s="1">
        <v>0.7083333333333334</v>
      </c>
      <c r="O92">
        <v>58.2</v>
      </c>
    </row>
    <row r="93" spans="1:15" ht="12.75">
      <c r="A93" s="1">
        <v>0.75</v>
      </c>
      <c r="C93">
        <v>0</v>
      </c>
      <c r="G93" s="1">
        <v>0.75</v>
      </c>
      <c r="I93">
        <v>0</v>
      </c>
      <c r="M93" s="1">
        <v>0.75</v>
      </c>
      <c r="O93">
        <v>70.3</v>
      </c>
    </row>
    <row r="94" spans="1:15" ht="12.75">
      <c r="A94" s="1">
        <v>0.7916666666666666</v>
      </c>
      <c r="C94">
        <v>0</v>
      </c>
      <c r="G94" s="1">
        <v>0.7916666666666666</v>
      </c>
      <c r="I94">
        <v>0</v>
      </c>
      <c r="M94" s="1">
        <v>0.7916666666666666</v>
      </c>
      <c r="O94">
        <v>81.1</v>
      </c>
    </row>
    <row r="97" spans="1:13" ht="12.75">
      <c r="A97" t="s">
        <v>10</v>
      </c>
      <c r="G97" t="s">
        <v>11</v>
      </c>
      <c r="M97" t="s">
        <v>12</v>
      </c>
    </row>
    <row r="98" spans="3:15" ht="12.75">
      <c r="C98" t="s">
        <v>2</v>
      </c>
      <c r="I98" t="s">
        <v>2</v>
      </c>
      <c r="O98" t="s">
        <v>2</v>
      </c>
    </row>
    <row r="99" spans="1:15" ht="12.75">
      <c r="A99" s="1">
        <v>0.20833333333333334</v>
      </c>
      <c r="C99">
        <v>0</v>
      </c>
      <c r="G99" s="1">
        <v>0.20833333333333334</v>
      </c>
      <c r="I99">
        <v>54.9</v>
      </c>
      <c r="M99" s="1">
        <v>0.20833333333333334</v>
      </c>
      <c r="O99">
        <v>0</v>
      </c>
    </row>
    <row r="100" spans="1:15" ht="12.75">
      <c r="A100" s="1">
        <v>0.25</v>
      </c>
      <c r="C100">
        <v>0</v>
      </c>
      <c r="G100" s="1">
        <v>0.25</v>
      </c>
      <c r="I100">
        <v>54.9</v>
      </c>
      <c r="M100" s="1">
        <v>0.25</v>
      </c>
      <c r="O100">
        <v>0</v>
      </c>
    </row>
    <row r="101" spans="1:15" ht="12.75">
      <c r="A101" s="1">
        <v>0.2916666666666667</v>
      </c>
      <c r="C101">
        <v>0</v>
      </c>
      <c r="G101" s="1">
        <v>0.2916666666666667</v>
      </c>
      <c r="I101">
        <v>54.9</v>
      </c>
      <c r="M101" s="1">
        <v>0.2916666666666667</v>
      </c>
      <c r="O101">
        <v>0</v>
      </c>
    </row>
    <row r="102" spans="1:15" ht="12.75">
      <c r="A102" s="1">
        <v>0.3333333333333333</v>
      </c>
      <c r="C102">
        <v>54.9</v>
      </c>
      <c r="G102" s="1">
        <v>0.3333333333333333</v>
      </c>
      <c r="I102">
        <v>54.9</v>
      </c>
      <c r="M102" s="1">
        <v>0.3333333333333333</v>
      </c>
      <c r="O102">
        <v>0</v>
      </c>
    </row>
    <row r="103" spans="1:15" ht="12.75">
      <c r="A103" s="1">
        <v>0.375</v>
      </c>
      <c r="C103">
        <v>54.9</v>
      </c>
      <c r="G103" s="1">
        <v>0.375</v>
      </c>
      <c r="I103">
        <v>54.9</v>
      </c>
      <c r="M103" s="1">
        <v>0.375</v>
      </c>
      <c r="O103">
        <v>0</v>
      </c>
    </row>
    <row r="104" spans="1:15" ht="12.75">
      <c r="A104" s="1">
        <v>0.4166666666666667</v>
      </c>
      <c r="C104">
        <v>54.9</v>
      </c>
      <c r="G104" s="1">
        <v>0.4166666666666667</v>
      </c>
      <c r="I104">
        <v>54.9</v>
      </c>
      <c r="M104" s="1">
        <v>0.4166666666666667</v>
      </c>
      <c r="O104">
        <v>0</v>
      </c>
    </row>
    <row r="105" spans="1:15" ht="12.75">
      <c r="A105" s="1">
        <v>0.4583333333333333</v>
      </c>
      <c r="C105">
        <v>54.9</v>
      </c>
      <c r="G105" s="1">
        <v>0.4583333333333333</v>
      </c>
      <c r="I105">
        <v>54.9</v>
      </c>
      <c r="M105" s="1">
        <v>0.4583333333333333</v>
      </c>
      <c r="O105">
        <v>0</v>
      </c>
    </row>
    <row r="106" spans="1:15" ht="12.75">
      <c r="A106" s="1">
        <v>0.5</v>
      </c>
      <c r="C106">
        <v>54.9</v>
      </c>
      <c r="G106" s="1">
        <v>0.5</v>
      </c>
      <c r="I106">
        <v>0</v>
      </c>
      <c r="M106" s="1">
        <v>0.5</v>
      </c>
      <c r="O106">
        <v>0</v>
      </c>
    </row>
    <row r="107" spans="1:15" ht="12.75">
      <c r="A107" s="1">
        <v>0.5416666666666666</v>
      </c>
      <c r="C107">
        <v>54.9</v>
      </c>
      <c r="G107" s="1">
        <v>0.5416666666666666</v>
      </c>
      <c r="I107">
        <v>0</v>
      </c>
      <c r="M107" s="1">
        <v>0.5416666666666666</v>
      </c>
      <c r="O107">
        <v>54.9</v>
      </c>
    </row>
    <row r="108" spans="1:15" ht="12.75">
      <c r="A108" s="1">
        <v>0.5833333333333334</v>
      </c>
      <c r="C108">
        <v>54.9</v>
      </c>
      <c r="G108" s="1">
        <v>0.5833333333333334</v>
      </c>
      <c r="I108">
        <v>0</v>
      </c>
      <c r="M108" s="1">
        <v>0.5833333333333334</v>
      </c>
      <c r="O108">
        <v>54.9</v>
      </c>
    </row>
    <row r="109" spans="1:15" ht="12.75">
      <c r="A109" s="1">
        <v>0.625</v>
      </c>
      <c r="C109">
        <v>54.9</v>
      </c>
      <c r="G109" s="1">
        <v>0.625</v>
      </c>
      <c r="I109">
        <v>0</v>
      </c>
      <c r="M109" s="1">
        <v>0.625</v>
      </c>
      <c r="O109">
        <v>54.9</v>
      </c>
    </row>
    <row r="110" spans="1:15" ht="12.75">
      <c r="A110" s="1">
        <v>0.6666666666666666</v>
      </c>
      <c r="C110">
        <v>54.9</v>
      </c>
      <c r="G110" s="1">
        <v>0.6666666666666666</v>
      </c>
      <c r="I110">
        <v>0</v>
      </c>
      <c r="M110" s="1">
        <v>0.6666666666666666</v>
      </c>
      <c r="O110">
        <v>54.9</v>
      </c>
    </row>
    <row r="111" spans="1:15" ht="12.75">
      <c r="A111" s="1">
        <v>0.7083333333333334</v>
      </c>
      <c r="C111">
        <v>0</v>
      </c>
      <c r="G111" s="1">
        <v>0.7083333333333334</v>
      </c>
      <c r="I111">
        <v>0</v>
      </c>
      <c r="M111" s="1">
        <v>0.7083333333333334</v>
      </c>
      <c r="O111">
        <v>54.9</v>
      </c>
    </row>
    <row r="112" spans="1:15" ht="12.75">
      <c r="A112" s="1">
        <v>0.75</v>
      </c>
      <c r="C112">
        <v>0</v>
      </c>
      <c r="G112" s="1">
        <v>0.75</v>
      </c>
      <c r="I112">
        <v>0</v>
      </c>
      <c r="M112" s="1">
        <v>0.75</v>
      </c>
      <c r="O112">
        <v>54.9</v>
      </c>
    </row>
    <row r="113" spans="1:15" ht="12.75">
      <c r="A113" s="1">
        <v>0.7916666666666666</v>
      </c>
      <c r="C113">
        <v>0</v>
      </c>
      <c r="G113" s="1">
        <v>0.7916666666666666</v>
      </c>
      <c r="I113">
        <v>0</v>
      </c>
      <c r="M113" s="1">
        <v>0.7916666666666666</v>
      </c>
      <c r="O113">
        <v>54.9</v>
      </c>
    </row>
    <row r="116" spans="1:19" ht="12.75">
      <c r="A116" t="s">
        <v>18</v>
      </c>
      <c r="G116" t="s">
        <v>19</v>
      </c>
      <c r="M116" t="s">
        <v>20</v>
      </c>
      <c r="S116" t="s">
        <v>17</v>
      </c>
    </row>
    <row r="117" spans="1:21" ht="12.75">
      <c r="A117" t="s">
        <v>39</v>
      </c>
      <c r="C117" t="s">
        <v>2</v>
      </c>
      <c r="G117" t="s">
        <v>39</v>
      </c>
      <c r="I117" t="s">
        <v>2</v>
      </c>
      <c r="M117" t="s">
        <v>39</v>
      </c>
      <c r="O117" t="s">
        <v>2</v>
      </c>
      <c r="U117" t="s">
        <v>2</v>
      </c>
    </row>
    <row r="118" spans="1:21" ht="12.75">
      <c r="A118" s="1">
        <v>0.20833333333333334</v>
      </c>
      <c r="C118">
        <f aca="true" t="shared" si="0" ref="C118:C132">(C25+C61)/2</f>
        <v>3</v>
      </c>
      <c r="G118" s="1">
        <v>0.20833333333333334</v>
      </c>
      <c r="I118">
        <f aca="true" t="shared" si="1" ref="I118:I132">(I25+I61)/2</f>
        <v>46</v>
      </c>
      <c r="M118" s="1">
        <v>0.20833333333333334</v>
      </c>
      <c r="O118">
        <f aca="true" t="shared" si="2" ref="O118:O132">(O25+O61)/2</f>
        <v>3</v>
      </c>
      <c r="S118" s="1">
        <v>0.20833333333333334</v>
      </c>
      <c r="U118">
        <f aca="true" t="shared" si="3" ref="U118:U132">(C7+C43)/2</f>
        <v>22.5</v>
      </c>
    </row>
    <row r="119" spans="1:21" ht="12.75">
      <c r="A119" s="1">
        <v>0.25</v>
      </c>
      <c r="C119">
        <f t="shared" si="0"/>
        <v>13.5</v>
      </c>
      <c r="G119" s="1">
        <v>0.25</v>
      </c>
      <c r="I119">
        <f t="shared" si="1"/>
        <v>160</v>
      </c>
      <c r="M119" s="1">
        <v>0.25</v>
      </c>
      <c r="O119">
        <f t="shared" si="2"/>
        <v>13.5</v>
      </c>
      <c r="S119" s="1">
        <v>0.25</v>
      </c>
      <c r="U119">
        <f t="shared" si="3"/>
        <v>47</v>
      </c>
    </row>
    <row r="120" spans="1:21" ht="12.75">
      <c r="A120" s="1">
        <v>0.2916666666666667</v>
      </c>
      <c r="C120">
        <f t="shared" si="0"/>
        <v>22.5</v>
      </c>
      <c r="G120" s="1">
        <v>0.2916666666666667</v>
      </c>
      <c r="I120">
        <f t="shared" si="1"/>
        <v>209</v>
      </c>
      <c r="M120" s="1">
        <v>0.2916666666666667</v>
      </c>
      <c r="O120">
        <f t="shared" si="2"/>
        <v>21</v>
      </c>
      <c r="S120" s="1">
        <v>0.2916666666666667</v>
      </c>
      <c r="U120">
        <f t="shared" si="3"/>
        <v>33</v>
      </c>
    </row>
    <row r="121" spans="1:21" ht="12.75">
      <c r="A121" s="1">
        <v>0.3333333333333333</v>
      </c>
      <c r="C121">
        <f t="shared" si="0"/>
        <v>31.5</v>
      </c>
      <c r="G121" s="1">
        <v>0.3333333333333333</v>
      </c>
      <c r="I121">
        <f t="shared" si="1"/>
        <v>215.5</v>
      </c>
      <c r="M121" s="1">
        <v>0.3333333333333333</v>
      </c>
      <c r="O121">
        <f t="shared" si="2"/>
        <v>27</v>
      </c>
      <c r="S121" s="1">
        <v>0.3333333333333333</v>
      </c>
      <c r="U121">
        <f t="shared" si="3"/>
        <v>29.5</v>
      </c>
    </row>
    <row r="122" spans="1:21" ht="12.75">
      <c r="A122" s="1">
        <v>0.375</v>
      </c>
      <c r="C122">
        <f t="shared" si="0"/>
        <v>55.5</v>
      </c>
      <c r="G122" s="1">
        <v>0.375</v>
      </c>
      <c r="I122">
        <f t="shared" si="1"/>
        <v>191</v>
      </c>
      <c r="M122" s="1">
        <v>0.375</v>
      </c>
      <c r="O122">
        <f t="shared" si="2"/>
        <v>31.5</v>
      </c>
      <c r="S122" s="1">
        <v>0.375</v>
      </c>
      <c r="U122">
        <f t="shared" si="3"/>
        <v>32</v>
      </c>
    </row>
    <row r="123" spans="1:21" ht="12.75">
      <c r="A123" s="1">
        <v>0.4166666666666667</v>
      </c>
      <c r="C123">
        <f t="shared" si="0"/>
        <v>85</v>
      </c>
      <c r="G123" s="1">
        <v>0.4166666666666667</v>
      </c>
      <c r="I123">
        <f t="shared" si="1"/>
        <v>144</v>
      </c>
      <c r="M123" s="1">
        <v>0.4166666666666667</v>
      </c>
      <c r="O123">
        <f t="shared" si="2"/>
        <v>34.5</v>
      </c>
      <c r="S123" s="1">
        <v>0.4166666666666667</v>
      </c>
      <c r="U123">
        <f t="shared" si="3"/>
        <v>34.5</v>
      </c>
    </row>
    <row r="124" spans="1:21" ht="12.75">
      <c r="A124" s="1">
        <v>0.4583333333333333</v>
      </c>
      <c r="C124">
        <f t="shared" si="0"/>
        <v>107</v>
      </c>
      <c r="G124" s="1">
        <v>0.4583333333333333</v>
      </c>
      <c r="I124">
        <f t="shared" si="1"/>
        <v>80</v>
      </c>
      <c r="M124" s="1">
        <v>0.4583333333333333</v>
      </c>
      <c r="O124">
        <f t="shared" si="2"/>
        <v>37</v>
      </c>
      <c r="S124" s="1">
        <v>0.4583333333333333</v>
      </c>
      <c r="U124">
        <f t="shared" si="3"/>
        <v>37</v>
      </c>
    </row>
    <row r="125" spans="1:21" ht="12.75">
      <c r="A125" s="1">
        <v>0.5</v>
      </c>
      <c r="C125">
        <f t="shared" si="0"/>
        <v>114.5</v>
      </c>
      <c r="G125" s="1">
        <v>0.5</v>
      </c>
      <c r="I125">
        <f t="shared" si="1"/>
        <v>40.5</v>
      </c>
      <c r="M125" s="1">
        <v>0.5</v>
      </c>
      <c r="O125">
        <f t="shared" si="2"/>
        <v>40.5</v>
      </c>
      <c r="S125" s="1">
        <v>0.5</v>
      </c>
      <c r="U125">
        <f t="shared" si="3"/>
        <v>37.5</v>
      </c>
    </row>
    <row r="126" spans="1:21" ht="12.75">
      <c r="A126" s="1">
        <v>0.5416666666666666</v>
      </c>
      <c r="C126">
        <f t="shared" si="0"/>
        <v>107</v>
      </c>
      <c r="G126" s="1">
        <v>0.5416666666666666</v>
      </c>
      <c r="I126">
        <f t="shared" si="1"/>
        <v>37</v>
      </c>
      <c r="M126" s="1">
        <v>0.5416666666666666</v>
      </c>
      <c r="O126">
        <f t="shared" si="2"/>
        <v>80</v>
      </c>
      <c r="S126" s="1">
        <v>0.5416666666666666</v>
      </c>
      <c r="U126">
        <f t="shared" si="3"/>
        <v>37</v>
      </c>
    </row>
    <row r="127" spans="1:21" ht="12.75">
      <c r="A127" s="1">
        <v>0.5833333333333334</v>
      </c>
      <c r="C127">
        <f t="shared" si="0"/>
        <v>85</v>
      </c>
      <c r="G127" s="1">
        <v>0.5833333333333334</v>
      </c>
      <c r="I127">
        <f t="shared" si="1"/>
        <v>34.5</v>
      </c>
      <c r="M127" s="1">
        <v>0.5833333333333334</v>
      </c>
      <c r="O127">
        <f t="shared" si="2"/>
        <v>144</v>
      </c>
      <c r="S127" s="1">
        <v>0.5833333333333334</v>
      </c>
      <c r="U127">
        <f t="shared" si="3"/>
        <v>34.5</v>
      </c>
    </row>
    <row r="128" spans="1:21" ht="12.75">
      <c r="A128" s="1">
        <v>0.625</v>
      </c>
      <c r="C128">
        <f t="shared" si="0"/>
        <v>55.5</v>
      </c>
      <c r="G128" s="1">
        <v>0.625</v>
      </c>
      <c r="I128">
        <f t="shared" si="1"/>
        <v>31.5</v>
      </c>
      <c r="M128" s="1">
        <v>0.625</v>
      </c>
      <c r="O128">
        <f t="shared" si="2"/>
        <v>191</v>
      </c>
      <c r="S128" s="1">
        <v>0.625</v>
      </c>
      <c r="U128">
        <f t="shared" si="3"/>
        <v>32</v>
      </c>
    </row>
    <row r="129" spans="1:21" ht="12.75">
      <c r="A129" s="1">
        <v>0.6666666666666666</v>
      </c>
      <c r="C129">
        <f t="shared" si="0"/>
        <v>31.5</v>
      </c>
      <c r="G129" s="1">
        <v>0.6666666666666666</v>
      </c>
      <c r="I129">
        <f t="shared" si="1"/>
        <v>27</v>
      </c>
      <c r="M129" s="1">
        <v>0.6666666666666666</v>
      </c>
      <c r="O129">
        <f t="shared" si="2"/>
        <v>215.5</v>
      </c>
      <c r="S129" s="1">
        <v>0.6666666666666666</v>
      </c>
      <c r="U129">
        <f t="shared" si="3"/>
        <v>29.5</v>
      </c>
    </row>
    <row r="130" spans="1:21" ht="12.75">
      <c r="A130" s="1">
        <v>0.7083333333333334</v>
      </c>
      <c r="C130">
        <f t="shared" si="0"/>
        <v>22.5</v>
      </c>
      <c r="G130" s="1">
        <v>0.7083333333333334</v>
      </c>
      <c r="I130">
        <f t="shared" si="1"/>
        <v>21</v>
      </c>
      <c r="M130" s="1">
        <v>0.7083333333333334</v>
      </c>
      <c r="O130">
        <f t="shared" si="2"/>
        <v>209</v>
      </c>
      <c r="S130" s="1">
        <v>0.7083333333333334</v>
      </c>
      <c r="U130">
        <f t="shared" si="3"/>
        <v>33</v>
      </c>
    </row>
    <row r="131" spans="1:21" ht="12.75">
      <c r="A131" s="1">
        <v>0.75</v>
      </c>
      <c r="C131">
        <f t="shared" si="0"/>
        <v>13.5</v>
      </c>
      <c r="G131" s="1">
        <v>0.75</v>
      </c>
      <c r="I131">
        <f t="shared" si="1"/>
        <v>13.5</v>
      </c>
      <c r="M131" s="1">
        <v>0.75</v>
      </c>
      <c r="O131">
        <f t="shared" si="2"/>
        <v>160</v>
      </c>
      <c r="S131" s="1">
        <v>0.75</v>
      </c>
      <c r="U131">
        <f t="shared" si="3"/>
        <v>47</v>
      </c>
    </row>
    <row r="132" spans="1:21" ht="12.75">
      <c r="A132" s="1">
        <v>0.7916666666666666</v>
      </c>
      <c r="C132">
        <f t="shared" si="0"/>
        <v>3</v>
      </c>
      <c r="G132" s="1">
        <v>0.7916666666666666</v>
      </c>
      <c r="I132">
        <f t="shared" si="1"/>
        <v>3</v>
      </c>
      <c r="M132" s="1">
        <v>0.7916666666666666</v>
      </c>
      <c r="O132">
        <f t="shared" si="2"/>
        <v>46</v>
      </c>
      <c r="S132" s="1">
        <v>0.7916666666666666</v>
      </c>
      <c r="U132">
        <f t="shared" si="3"/>
        <v>22.5</v>
      </c>
    </row>
    <row r="135" spans="1:19" ht="12.75">
      <c r="A135" t="s">
        <v>21</v>
      </c>
      <c r="G135" t="s">
        <v>22</v>
      </c>
      <c r="M135" t="s">
        <v>23</v>
      </c>
      <c r="S135" t="s">
        <v>30</v>
      </c>
    </row>
    <row r="136" spans="3:21" ht="12.75">
      <c r="C136" t="s">
        <v>2</v>
      </c>
      <c r="I136" t="s">
        <v>2</v>
      </c>
      <c r="O136" t="s">
        <v>2</v>
      </c>
      <c r="U136" t="s">
        <v>2</v>
      </c>
    </row>
    <row r="137" spans="1:21" ht="12.75">
      <c r="A137" s="1">
        <v>0.20833333333333334</v>
      </c>
      <c r="C137">
        <f>((C118)*(C80/88.4)+C118)*88.4*A2</f>
        <v>116.68800000000002</v>
      </c>
      <c r="G137" s="1">
        <v>0.20833333333333334</v>
      </c>
      <c r="I137">
        <f>((I118-U118)*(I80/88.4)+U118)*88.4*A2</f>
        <v>1713.734</v>
      </c>
      <c r="M137" s="1">
        <v>0.20833333333333334</v>
      </c>
      <c r="O137">
        <f>O118*88.4*A2</f>
        <v>116.68800000000002</v>
      </c>
      <c r="S137" s="1">
        <v>0.20833333333333334</v>
      </c>
      <c r="U137">
        <f>U118*88.4*A2</f>
        <v>875.1600000000001</v>
      </c>
    </row>
    <row r="138" spans="1:21" ht="12.75">
      <c r="A138" s="1">
        <v>0.25</v>
      </c>
      <c r="C138">
        <f>((C119)*(C81/88.4)+C119)*88.4*A2</f>
        <v>525.096</v>
      </c>
      <c r="G138" s="1">
        <v>0.25</v>
      </c>
      <c r="I138">
        <f>((I119-U119)*(I81/88.4)+U119)*88.4*A2</f>
        <v>5323.428</v>
      </c>
      <c r="M138" s="1">
        <v>0.25</v>
      </c>
      <c r="O138">
        <f>O119*88.4*A2</f>
        <v>525.096</v>
      </c>
      <c r="S138" s="1">
        <v>0.25</v>
      </c>
      <c r="U138">
        <f>U119*88.4*A2</f>
        <v>1828.112</v>
      </c>
    </row>
    <row r="139" spans="1:21" ht="12.75">
      <c r="A139" s="1">
        <v>0.2916666666666667</v>
      </c>
      <c r="C139">
        <f>((C120)*(C82/88.4)+C120)*88.4*A2</f>
        <v>875.1600000000001</v>
      </c>
      <c r="G139" s="1">
        <v>0.2916666666666667</v>
      </c>
      <c r="I139">
        <f>((I120-U120)*(I82/88.4)+U120)*88.4*A2</f>
        <v>5790.576000000001</v>
      </c>
      <c r="M139" s="1">
        <v>0.2916666666666667</v>
      </c>
      <c r="O139">
        <f>O120*88.4*A2</f>
        <v>816.816</v>
      </c>
      <c r="S139" s="1">
        <v>0.2916666666666667</v>
      </c>
      <c r="U139">
        <f>U120*88.4*A2</f>
        <v>1283.5680000000002</v>
      </c>
    </row>
    <row r="140" spans="1:21" ht="12.75">
      <c r="A140" s="1">
        <v>0.3333333333333333</v>
      </c>
      <c r="C140">
        <f>((C121-U121)*(C83/88.4)+U121)*88.4*A2</f>
        <v>1156.8480000000002</v>
      </c>
      <c r="G140" s="1">
        <v>0.3333333333333333</v>
      </c>
      <c r="I140">
        <f>((I121-U121)*(I83/88.4)+U121)*88.4*A2</f>
        <v>4658.3679999999995</v>
      </c>
      <c r="M140" s="1">
        <v>0.3333333333333333</v>
      </c>
      <c r="O140">
        <f>O121*88.4*A2</f>
        <v>1050.192</v>
      </c>
      <c r="S140" s="1">
        <v>0.3333333333333333</v>
      </c>
      <c r="U140">
        <f>U121*88.4*A2</f>
        <v>1147.432</v>
      </c>
    </row>
    <row r="141" spans="1:21" ht="12.75">
      <c r="A141" s="1">
        <v>0.375</v>
      </c>
      <c r="C141">
        <f>((C122-U122)*(C84/88.4)+U122)*88.4*A2</f>
        <v>1311.882</v>
      </c>
      <c r="G141" s="1">
        <v>0.375</v>
      </c>
      <c r="I141">
        <f>((I122-U122)*(I84/88.4)+U122)*88.4*A2</f>
        <v>2664.8600000000006</v>
      </c>
      <c r="M141" s="1">
        <v>0.375</v>
      </c>
      <c r="O141">
        <f>((O122-U122)*(O84/88.4)+U122)*88.4*A2</f>
        <v>1244.672</v>
      </c>
      <c r="S141" s="1">
        <v>0.375</v>
      </c>
      <c r="U141">
        <f>U122*88.4*A2</f>
        <v>1244.672</v>
      </c>
    </row>
    <row r="142" spans="1:21" ht="12.75">
      <c r="A142" s="1">
        <v>0.4166666666666667</v>
      </c>
      <c r="C142">
        <f>((C123-U123)*(C85/88.4)+U123)*88.4*A2</f>
        <v>1415.2379999999998</v>
      </c>
      <c r="G142" s="1">
        <v>0.4166666666666667</v>
      </c>
      <c r="I142">
        <f>((I123-U123)*(I85/88.4)+U123)*88.4*A2</f>
        <v>1409.3640000000003</v>
      </c>
      <c r="M142" s="1">
        <v>0.4166666666666667</v>
      </c>
      <c r="O142">
        <f>((O123-U123)*(O85/88.4)+U123)*88.4*A2</f>
        <v>1341.912</v>
      </c>
      <c r="S142" s="1">
        <v>0.4166666666666667</v>
      </c>
      <c r="U142">
        <f>U123*88.4*A2</f>
        <v>1341.912</v>
      </c>
    </row>
    <row r="143" spans="1:21" ht="12.75">
      <c r="A143" s="1">
        <v>0.4583333333333333</v>
      </c>
      <c r="C143">
        <f>((C124-U124)*(C86/88.4)+U124)*88.4*A2</f>
        <v>1463.7920000000001</v>
      </c>
      <c r="G143" s="1">
        <v>0.4583333333333333</v>
      </c>
      <c r="I143">
        <f>((I124-U124)*(I86/88.4)+U124)*88.4*A2</f>
        <v>1473.208</v>
      </c>
      <c r="M143" s="1">
        <v>0.4583333333333333</v>
      </c>
      <c r="O143">
        <f>((O124-U124)*(O86/88.4)+U124)*88.4*A2</f>
        <v>1439.152</v>
      </c>
      <c r="S143" s="1">
        <v>0.4583333333333333</v>
      </c>
      <c r="U143">
        <f>U124*88.4*A2</f>
        <v>1439.152</v>
      </c>
    </row>
    <row r="144" spans="1:21" ht="12.75">
      <c r="A144" s="1">
        <v>0.5</v>
      </c>
      <c r="C144">
        <f>((C125-U125)*(C87/88.4)+U125)*88.4*A2</f>
        <v>1458.6</v>
      </c>
      <c r="G144" s="1">
        <v>0.5</v>
      </c>
      <c r="I144">
        <f>((I125-U125)*(I87/88.4)+U125)*88.4*A2</f>
        <v>1458.6</v>
      </c>
      <c r="M144" s="1">
        <v>0.5</v>
      </c>
      <c r="O144">
        <f>((O125-U125)*(O87/88.4)+U125)*88.4*A2</f>
        <v>1458.6</v>
      </c>
      <c r="S144" s="1">
        <v>0.5</v>
      </c>
      <c r="U144">
        <f>U125*88.4*A2</f>
        <v>1458.6</v>
      </c>
    </row>
    <row r="145" spans="1:23" ht="12.75">
      <c r="A145" s="1">
        <v>0.5416666666666666</v>
      </c>
      <c r="C145">
        <f>((C126-U126)*(C88/88.4)+U126)*88.4*A2</f>
        <v>1463.7920000000001</v>
      </c>
      <c r="G145" s="1">
        <v>0.5416666666666666</v>
      </c>
      <c r="I145">
        <f>((I126-U126)*(I88/88.4)+U126)*88.4*A2</f>
        <v>1439.152</v>
      </c>
      <c r="M145" s="1">
        <v>0.5416666666666666</v>
      </c>
      <c r="O145">
        <f>((O126-U126)*(O88/88.4)+U126)*88.4*A2</f>
        <v>1473.208</v>
      </c>
      <c r="S145" s="1">
        <v>0.5416666666666666</v>
      </c>
      <c r="T145" s="1"/>
      <c r="U145" s="1">
        <f>U126*88.4*A2</f>
        <v>1439.152</v>
      </c>
      <c r="V145" s="1"/>
      <c r="W145" s="1"/>
    </row>
    <row r="146" spans="1:21" ht="12.75">
      <c r="A146" s="1">
        <v>0.5833333333333334</v>
      </c>
      <c r="C146">
        <f>((C127-U127)*(C89/88.4)+U127)*88.4*A2</f>
        <v>1415.2379999999998</v>
      </c>
      <c r="G146" s="1">
        <v>0.5833333333333334</v>
      </c>
      <c r="I146">
        <f>((I127-U127)*(I89/88.4)+U127)*88.4*A2</f>
        <v>1341.912</v>
      </c>
      <c r="M146" s="1">
        <v>0.5833333333333334</v>
      </c>
      <c r="O146">
        <f>((O127-U127)*(O89/88.4)+U127)*88.4*A2</f>
        <v>1409.3640000000003</v>
      </c>
      <c r="S146" s="1">
        <v>0.5833333333333334</v>
      </c>
      <c r="U146">
        <f>U127*88.4*A2</f>
        <v>1341.912</v>
      </c>
    </row>
    <row r="147" spans="1:21" ht="12.75">
      <c r="A147" s="1">
        <v>0.625</v>
      </c>
      <c r="C147">
        <f>((C128-U128)*(C90/88.4)+U128)*88.4*A2</f>
        <v>1311.882</v>
      </c>
      <c r="G147" s="1">
        <v>0.625</v>
      </c>
      <c r="I147">
        <f>((I128-U128)*(I90/88.4)+U128)*88.4*A2</f>
        <v>1244.672</v>
      </c>
      <c r="M147" s="1">
        <v>0.625</v>
      </c>
      <c r="O147">
        <f>((O128-U128)*(O90/88.4)+U128)*88.4*A2</f>
        <v>2664.8600000000006</v>
      </c>
      <c r="S147" s="1">
        <v>0.625</v>
      </c>
      <c r="U147">
        <f>U128*88.4*A2</f>
        <v>1244.672</v>
      </c>
    </row>
    <row r="148" spans="1:21" ht="12.75">
      <c r="A148" s="1">
        <v>0.6666666666666666</v>
      </c>
      <c r="C148">
        <f>((C129-U129)*(C91/88.4)+U129)*88.4*A2</f>
        <v>1156.8480000000002</v>
      </c>
      <c r="G148" s="1">
        <v>0.6666666666666666</v>
      </c>
      <c r="I148">
        <f>I129*88.4*A2</f>
        <v>1050.192</v>
      </c>
      <c r="M148" s="1">
        <v>0.6666666666666666</v>
      </c>
      <c r="O148">
        <f>((O129-U129)*(O91/88.4)+U129)*88.4*A2</f>
        <v>4658.3679999999995</v>
      </c>
      <c r="S148" s="1">
        <v>0.6666666666666666</v>
      </c>
      <c r="U148">
        <f>U129*88.4*A2</f>
        <v>1147.432</v>
      </c>
    </row>
    <row r="149" spans="1:21" ht="12.75">
      <c r="A149" s="1">
        <v>0.7083333333333334</v>
      </c>
      <c r="C149">
        <f>((C130)*(C92/88.4)+C130)*88.4*A2</f>
        <v>875.1600000000001</v>
      </c>
      <c r="G149" s="1">
        <v>0.7083333333333334</v>
      </c>
      <c r="I149">
        <f>I130*88.4*A2</f>
        <v>816.816</v>
      </c>
      <c r="M149" s="1">
        <v>0.7083333333333334</v>
      </c>
      <c r="O149">
        <f>((O130-U130)*(O92/88.4)+U130)*88.4*A2</f>
        <v>5790.576000000001</v>
      </c>
      <c r="S149" s="1">
        <v>0.7083333333333334</v>
      </c>
      <c r="U149">
        <f>U130*88.4*A2</f>
        <v>1283.5680000000002</v>
      </c>
    </row>
    <row r="150" spans="1:21" ht="12.75">
      <c r="A150" s="1">
        <v>0.75</v>
      </c>
      <c r="C150">
        <f>((C131)*(C93/88.4)+C131)*88.4*A2</f>
        <v>525.096</v>
      </c>
      <c r="G150" s="1">
        <v>0.75</v>
      </c>
      <c r="I150">
        <f>I131*88.4*A2</f>
        <v>525.096</v>
      </c>
      <c r="M150" s="1">
        <v>0.75</v>
      </c>
      <c r="O150">
        <f>((O131-U131)*(O93/88.4)+U131)*88.4*A2</f>
        <v>5323.428</v>
      </c>
      <c r="S150" s="1">
        <v>0.75</v>
      </c>
      <c r="U150">
        <f>U131*88.4*A2</f>
        <v>1828.112</v>
      </c>
    </row>
    <row r="151" spans="1:21" ht="12.75">
      <c r="A151" s="1">
        <v>0.7916666666666666</v>
      </c>
      <c r="C151">
        <f>((C132)*(C94/88.4)+C132)*88.4*A2</f>
        <v>116.68800000000002</v>
      </c>
      <c r="G151" s="1">
        <v>0.7916666666666666</v>
      </c>
      <c r="I151">
        <f>I132*88.4*A2</f>
        <v>116.68800000000002</v>
      </c>
      <c r="M151" s="1">
        <v>0.7916666666666666</v>
      </c>
      <c r="O151">
        <f>((O132-U132)*(O94/88.4)+U132)*88.4*A2</f>
        <v>1713.734</v>
      </c>
      <c r="S151" s="1">
        <v>0.7916666666666666</v>
      </c>
      <c r="U151">
        <f>U132*88.4*A2</f>
        <v>875.1600000000001</v>
      </c>
    </row>
    <row r="154" spans="1:19" ht="12.75">
      <c r="A154" t="s">
        <v>27</v>
      </c>
      <c r="G154" t="s">
        <v>28</v>
      </c>
      <c r="M154" t="s">
        <v>29</v>
      </c>
      <c r="S154" t="s">
        <v>31</v>
      </c>
    </row>
    <row r="155" spans="3:21" ht="12.75">
      <c r="C155" t="s">
        <v>2</v>
      </c>
      <c r="I155" t="s">
        <v>2</v>
      </c>
      <c r="O155" t="s">
        <v>2</v>
      </c>
      <c r="U155" t="s">
        <v>2</v>
      </c>
    </row>
    <row r="156" spans="1:21" ht="12.75">
      <c r="A156" s="1">
        <v>0.20833333333333334</v>
      </c>
      <c r="C156">
        <f>C118*54.9*C2</f>
        <v>105.408</v>
      </c>
      <c r="G156" s="1">
        <v>0.20833333333333334</v>
      </c>
      <c r="I156">
        <f>I118*54.9*C2</f>
        <v>1616.256</v>
      </c>
      <c r="M156" s="1">
        <v>0.20833333333333334</v>
      </c>
      <c r="O156">
        <f>O118*54.9*C2</f>
        <v>105.408</v>
      </c>
      <c r="S156" s="1">
        <v>0.20833333333333334</v>
      </c>
      <c r="U156">
        <f>U118*54.9*C2</f>
        <v>790.5600000000001</v>
      </c>
    </row>
    <row r="157" spans="1:21" ht="12.75">
      <c r="A157" s="1">
        <v>0.25</v>
      </c>
      <c r="C157">
        <f>C119*54.9*C2</f>
        <v>474.336</v>
      </c>
      <c r="G157" s="1">
        <v>0.25</v>
      </c>
      <c r="I157">
        <f>I119*54.9*C2</f>
        <v>5621.76</v>
      </c>
      <c r="M157" s="1">
        <v>0.25</v>
      </c>
      <c r="O157">
        <f>O119*54.9*C2</f>
        <v>474.336</v>
      </c>
      <c r="S157" s="1">
        <v>0.25</v>
      </c>
      <c r="U157">
        <f>U119*54.9*C2</f>
        <v>1651.3919999999998</v>
      </c>
    </row>
    <row r="158" spans="1:21" ht="12.75">
      <c r="A158" s="1">
        <v>0.2916666666666667</v>
      </c>
      <c r="C158">
        <f>C120*54.9*C2</f>
        <v>790.5600000000001</v>
      </c>
      <c r="G158" s="1">
        <v>0.2916666666666667</v>
      </c>
      <c r="I158">
        <f>I120*54.9*C2</f>
        <v>7343.424</v>
      </c>
      <c r="M158" s="1">
        <v>0.2916666666666667</v>
      </c>
      <c r="O158">
        <f>O120*54.9*C2</f>
        <v>737.8559999999999</v>
      </c>
      <c r="S158" s="1">
        <v>0.2916666666666667</v>
      </c>
      <c r="U158">
        <f>U120*54.9*C2</f>
        <v>1159.488</v>
      </c>
    </row>
    <row r="159" spans="1:21" ht="12.75">
      <c r="A159" s="1">
        <v>0.3333333333333333</v>
      </c>
      <c r="C159">
        <f>C121*54.9*C2</f>
        <v>1106.7839999999999</v>
      </c>
      <c r="G159" s="1">
        <v>0.3333333333333333</v>
      </c>
      <c r="I159">
        <f>I121*54.9*C2</f>
        <v>7571.807999999999</v>
      </c>
      <c r="M159" s="1">
        <v>0.3333333333333333</v>
      </c>
      <c r="O159">
        <f>O121*54.9*C2</f>
        <v>948.672</v>
      </c>
      <c r="S159" s="1">
        <v>0.3333333333333333</v>
      </c>
      <c r="U159">
        <f>U121*54.9*C2</f>
        <v>1036.512</v>
      </c>
    </row>
    <row r="160" spans="1:21" ht="12.75">
      <c r="A160" s="1">
        <v>0.375</v>
      </c>
      <c r="C160">
        <f>C122*54.9*C2</f>
        <v>1950.048</v>
      </c>
      <c r="G160" s="1">
        <v>0.375</v>
      </c>
      <c r="I160">
        <f>I122*54.9*C2</f>
        <v>6710.976</v>
      </c>
      <c r="M160" s="1">
        <v>0.375</v>
      </c>
      <c r="O160">
        <f>O122*54.9*C2</f>
        <v>1106.7839999999999</v>
      </c>
      <c r="S160" s="1">
        <v>0.375</v>
      </c>
      <c r="U160">
        <f>U122*54.9*C2</f>
        <v>1124.352</v>
      </c>
    </row>
    <row r="161" spans="1:21" ht="12.75">
      <c r="A161" s="1">
        <v>0.4166666666666667</v>
      </c>
      <c r="C161">
        <f>C123*54.9*C2</f>
        <v>2986.56</v>
      </c>
      <c r="G161" s="1">
        <v>0.4166666666666667</v>
      </c>
      <c r="I161">
        <f>I123*54.9*C2</f>
        <v>5059.584</v>
      </c>
      <c r="M161" s="1">
        <v>0.4166666666666667</v>
      </c>
      <c r="O161">
        <f>O123*54.9*C2</f>
        <v>1212.192</v>
      </c>
      <c r="S161" s="1">
        <v>0.4166666666666667</v>
      </c>
      <c r="U161">
        <f>U123*54.9*C2</f>
        <v>1212.192</v>
      </c>
    </row>
    <row r="162" spans="1:21" ht="12.75">
      <c r="A162" s="1">
        <v>0.4583333333333333</v>
      </c>
      <c r="C162">
        <f>C124*54.9*C2</f>
        <v>3759.552</v>
      </c>
      <c r="G162" s="1">
        <v>0.4583333333333333</v>
      </c>
      <c r="I162">
        <f>I124*54.9*C2</f>
        <v>2810.88</v>
      </c>
      <c r="M162" s="1">
        <v>0.4583333333333333</v>
      </c>
      <c r="O162">
        <f>O124*54.9*C2</f>
        <v>1300.032</v>
      </c>
      <c r="S162" s="1">
        <v>0.4583333333333333</v>
      </c>
      <c r="U162">
        <f>U124*54.9*C2</f>
        <v>1300.032</v>
      </c>
    </row>
    <row r="163" spans="1:21" ht="12.75">
      <c r="A163" s="1">
        <v>0.5</v>
      </c>
      <c r="C163">
        <f>C125*54.9*C2</f>
        <v>4023.072</v>
      </c>
      <c r="G163" s="1">
        <v>0.5</v>
      </c>
      <c r="I163">
        <f>I125*54.9*C2</f>
        <v>1423.0079999999998</v>
      </c>
      <c r="M163" s="1">
        <v>0.5</v>
      </c>
      <c r="O163">
        <f>O125*54.9*C2</f>
        <v>1423.0079999999998</v>
      </c>
      <c r="S163" s="1">
        <v>0.5</v>
      </c>
      <c r="U163">
        <f>U125*54.9*C2</f>
        <v>1317.6000000000001</v>
      </c>
    </row>
    <row r="164" spans="1:21" ht="12.75">
      <c r="A164" s="1">
        <v>0.5416666666666666</v>
      </c>
      <c r="C164">
        <f>C126*54.9*C2</f>
        <v>3759.552</v>
      </c>
      <c r="G164" s="1">
        <v>0.5416666666666666</v>
      </c>
      <c r="I164">
        <f>I126*54.9*C2</f>
        <v>1300.032</v>
      </c>
      <c r="M164" s="1">
        <v>0.5416666666666666</v>
      </c>
      <c r="O164">
        <f>O126*54.9*C2</f>
        <v>2810.88</v>
      </c>
      <c r="S164" s="1">
        <v>0.5416666666666666</v>
      </c>
      <c r="U164">
        <f>U126*54.9*C2</f>
        <v>1300.032</v>
      </c>
    </row>
    <row r="165" spans="1:21" ht="12.75">
      <c r="A165" s="1">
        <v>0.5833333333333334</v>
      </c>
      <c r="C165">
        <f>C127*54.9*C2</f>
        <v>2986.56</v>
      </c>
      <c r="G165" s="1">
        <v>0.5833333333333334</v>
      </c>
      <c r="I165">
        <f>I127*54.9*C2</f>
        <v>1212.192</v>
      </c>
      <c r="M165" s="1">
        <v>0.5833333333333334</v>
      </c>
      <c r="O165">
        <f>O127*54.9*C2</f>
        <v>5059.584</v>
      </c>
      <c r="S165" s="1">
        <v>0.5833333333333334</v>
      </c>
      <c r="U165">
        <f>U127*54.9*C2</f>
        <v>1212.192</v>
      </c>
    </row>
    <row r="166" spans="1:21" ht="12.75">
      <c r="A166" s="1">
        <v>0.625</v>
      </c>
      <c r="C166">
        <f>C128*54.9*C2</f>
        <v>1950.048</v>
      </c>
      <c r="G166" s="1">
        <v>0.625</v>
      </c>
      <c r="I166">
        <f>I128*54.9*C2</f>
        <v>1106.7839999999999</v>
      </c>
      <c r="M166" s="1">
        <v>0.625</v>
      </c>
      <c r="O166">
        <f>O128*54.9*C2</f>
        <v>6710.976</v>
      </c>
      <c r="S166" s="1">
        <v>0.625</v>
      </c>
      <c r="U166">
        <f>U128*54.9*C2</f>
        <v>1124.352</v>
      </c>
    </row>
    <row r="167" spans="1:21" ht="12.75">
      <c r="A167" s="1">
        <v>0.6666666666666666</v>
      </c>
      <c r="C167">
        <f>C129*54.9*C2</f>
        <v>1106.7839999999999</v>
      </c>
      <c r="G167" s="1">
        <v>0.6666666666666666</v>
      </c>
      <c r="I167">
        <f>I129*54.9*C2</f>
        <v>948.672</v>
      </c>
      <c r="M167" s="1">
        <v>0.6666666666666666</v>
      </c>
      <c r="O167">
        <f>O129*54.9*C2</f>
        <v>7571.807999999999</v>
      </c>
      <c r="S167" s="1">
        <v>0.6666666666666666</v>
      </c>
      <c r="U167">
        <f>U129*54.9*C2</f>
        <v>1036.512</v>
      </c>
    </row>
    <row r="168" spans="1:21" ht="12.75">
      <c r="A168" s="1">
        <v>0.7083333333333334</v>
      </c>
      <c r="C168">
        <f>C130*54.9*C2</f>
        <v>790.5600000000001</v>
      </c>
      <c r="G168" s="1">
        <v>0.7083333333333334</v>
      </c>
      <c r="I168">
        <f>I130*54.9*C2</f>
        <v>737.8559999999999</v>
      </c>
      <c r="M168" s="1">
        <v>0.7083333333333334</v>
      </c>
      <c r="O168">
        <f>O130*54.9*C2</f>
        <v>7343.424</v>
      </c>
      <c r="S168" s="1">
        <v>0.7083333333333334</v>
      </c>
      <c r="U168">
        <f>U130*54.9*C2</f>
        <v>1159.488</v>
      </c>
    </row>
    <row r="169" spans="1:21" ht="12.75">
      <c r="A169" s="1">
        <v>0.75</v>
      </c>
      <c r="C169">
        <f>C131*54.9*C2</f>
        <v>474.336</v>
      </c>
      <c r="G169" s="1">
        <v>0.75</v>
      </c>
      <c r="I169">
        <f>I131*54.9*C2</f>
        <v>474.336</v>
      </c>
      <c r="M169" s="1">
        <v>0.75</v>
      </c>
      <c r="O169">
        <f>131*54.9*C2</f>
        <v>4602.816</v>
      </c>
      <c r="S169" s="1">
        <v>0.75</v>
      </c>
      <c r="U169">
        <f>U131*54.9*C2</f>
        <v>1651.3919999999998</v>
      </c>
    </row>
    <row r="170" spans="1:21" ht="12.75">
      <c r="A170" s="1">
        <v>0.7916666666666666</v>
      </c>
      <c r="C170">
        <f>((C132)*(C113/54.9)+C132)*54.9*C2</f>
        <v>105.408</v>
      </c>
      <c r="G170" s="1">
        <v>0.7916666666666666</v>
      </c>
      <c r="I170">
        <f>((I132)*(I113/54.9)+I132)*54.9*C2</f>
        <v>105.408</v>
      </c>
      <c r="M170" s="1">
        <v>0.7916666666666666</v>
      </c>
      <c r="O170">
        <f>132*54.9*C2</f>
        <v>4637.952</v>
      </c>
      <c r="S170" s="1">
        <v>0.7916666666666666</v>
      </c>
      <c r="U170">
        <f>U132*54.9*C2</f>
        <v>790.5600000000001</v>
      </c>
    </row>
    <row r="172" spans="1:19" ht="12.75">
      <c r="A172" t="s">
        <v>24</v>
      </c>
      <c r="G172" t="s">
        <v>25</v>
      </c>
      <c r="M172" t="s">
        <v>26</v>
      </c>
      <c r="S172" t="s">
        <v>32</v>
      </c>
    </row>
    <row r="173" spans="3:21" ht="12.75">
      <c r="C173" t="s">
        <v>2</v>
      </c>
      <c r="I173" t="s">
        <v>2</v>
      </c>
      <c r="O173" t="s">
        <v>2</v>
      </c>
      <c r="U173" t="s">
        <v>2</v>
      </c>
    </row>
    <row r="174" spans="1:21" ht="12.75">
      <c r="A174" s="1">
        <v>0.20833333333333334</v>
      </c>
      <c r="C174">
        <f aca="true" t="shared" si="4" ref="C174:C188">C137+C156</f>
        <v>222.096</v>
      </c>
      <c r="G174" s="1">
        <v>0.20833333333333334</v>
      </c>
      <c r="I174">
        <f>I137+I156</f>
        <v>3329.99</v>
      </c>
      <c r="M174" s="1">
        <v>0.20833333333333334</v>
      </c>
      <c r="O174">
        <f>O137+O156</f>
        <v>222.096</v>
      </c>
      <c r="S174" s="1">
        <v>0.20833333333333334</v>
      </c>
      <c r="U174">
        <f aca="true" t="shared" si="5" ref="U174:U188">U137+U156</f>
        <v>1665.7200000000003</v>
      </c>
    </row>
    <row r="175" spans="1:21" ht="12.75">
      <c r="A175" s="1">
        <v>0.25</v>
      </c>
      <c r="C175">
        <f t="shared" si="4"/>
        <v>999.432</v>
      </c>
      <c r="G175" s="1">
        <v>0.25</v>
      </c>
      <c r="I175">
        <f aca="true" t="shared" si="6" ref="I175:I188">I138+I157</f>
        <v>10945.188</v>
      </c>
      <c r="M175" s="1">
        <v>0.25</v>
      </c>
      <c r="O175">
        <f aca="true" t="shared" si="7" ref="O175:O188">O138+O157</f>
        <v>999.432</v>
      </c>
      <c r="S175" s="1">
        <v>0.25</v>
      </c>
      <c r="U175">
        <f t="shared" si="5"/>
        <v>3479.504</v>
      </c>
    </row>
    <row r="176" spans="1:21" ht="12.75">
      <c r="A176" s="1">
        <v>0.2916666666666667</v>
      </c>
      <c r="C176">
        <f t="shared" si="4"/>
        <v>1665.7200000000003</v>
      </c>
      <c r="G176" s="1">
        <v>0.2916666666666667</v>
      </c>
      <c r="I176">
        <f t="shared" si="6"/>
        <v>13134</v>
      </c>
      <c r="M176" s="1">
        <v>0.2916666666666667</v>
      </c>
      <c r="O176">
        <f t="shared" si="7"/>
        <v>1554.672</v>
      </c>
      <c r="S176" s="1">
        <v>0.2916666666666667</v>
      </c>
      <c r="U176">
        <f t="shared" si="5"/>
        <v>2443.0560000000005</v>
      </c>
    </row>
    <row r="177" spans="1:21" ht="12.75">
      <c r="A177" s="1">
        <v>0.3333333333333333</v>
      </c>
      <c r="C177">
        <f t="shared" si="4"/>
        <v>2263.632</v>
      </c>
      <c r="G177" s="1">
        <v>0.3333333333333333</v>
      </c>
      <c r="I177">
        <f t="shared" si="6"/>
        <v>12230.176</v>
      </c>
      <c r="M177" s="1">
        <v>0.3333333333333333</v>
      </c>
      <c r="O177">
        <f t="shared" si="7"/>
        <v>1998.864</v>
      </c>
      <c r="S177" s="1">
        <v>0.3333333333333333</v>
      </c>
      <c r="U177">
        <f t="shared" si="5"/>
        <v>2183.944</v>
      </c>
    </row>
    <row r="178" spans="1:21" ht="12.75">
      <c r="A178" s="1">
        <v>0.375</v>
      </c>
      <c r="C178">
        <f t="shared" si="4"/>
        <v>3261.9300000000003</v>
      </c>
      <c r="G178" s="1">
        <v>0.375</v>
      </c>
      <c r="I178">
        <f t="shared" si="6"/>
        <v>9375.836</v>
      </c>
      <c r="M178" s="1">
        <v>0.375</v>
      </c>
      <c r="O178">
        <f t="shared" si="7"/>
        <v>2351.456</v>
      </c>
      <c r="S178" s="1">
        <v>0.375</v>
      </c>
      <c r="U178">
        <f t="shared" si="5"/>
        <v>2369.0240000000003</v>
      </c>
    </row>
    <row r="179" spans="1:21" ht="12.75">
      <c r="A179" s="1">
        <v>0.4166666666666667</v>
      </c>
      <c r="C179">
        <f t="shared" si="4"/>
        <v>4401.798</v>
      </c>
      <c r="G179" s="1">
        <v>0.4166666666666667</v>
      </c>
      <c r="I179">
        <f t="shared" si="6"/>
        <v>6468.948</v>
      </c>
      <c r="M179" s="1">
        <v>0.4166666666666667</v>
      </c>
      <c r="O179">
        <f t="shared" si="7"/>
        <v>2554.1040000000003</v>
      </c>
      <c r="S179" s="1">
        <v>0.4166666666666667</v>
      </c>
      <c r="U179">
        <f t="shared" si="5"/>
        <v>2554.1040000000003</v>
      </c>
    </row>
    <row r="180" spans="1:21" ht="12.75">
      <c r="A180" s="1">
        <v>0.4583333333333333</v>
      </c>
      <c r="C180">
        <f t="shared" si="4"/>
        <v>5223.344</v>
      </c>
      <c r="G180" s="1">
        <v>0.4583333333333333</v>
      </c>
      <c r="I180">
        <f t="shared" si="6"/>
        <v>4284.088</v>
      </c>
      <c r="M180" s="1">
        <v>0.4583333333333333</v>
      </c>
      <c r="O180">
        <f t="shared" si="7"/>
        <v>2739.184</v>
      </c>
      <c r="S180" s="1">
        <v>0.4583333333333333</v>
      </c>
      <c r="U180">
        <f t="shared" si="5"/>
        <v>2739.184</v>
      </c>
    </row>
    <row r="181" spans="1:21" ht="12.75">
      <c r="A181" s="1">
        <v>0.5</v>
      </c>
      <c r="C181">
        <f t="shared" si="4"/>
        <v>5481.6720000000005</v>
      </c>
      <c r="G181" s="1">
        <v>0.5</v>
      </c>
      <c r="I181">
        <f t="shared" si="6"/>
        <v>2881.6079999999997</v>
      </c>
      <c r="M181" s="1">
        <v>0.5</v>
      </c>
      <c r="O181">
        <f t="shared" si="7"/>
        <v>2881.6079999999997</v>
      </c>
      <c r="S181" s="1">
        <v>0.5</v>
      </c>
      <c r="U181">
        <f t="shared" si="5"/>
        <v>2776.2</v>
      </c>
    </row>
    <row r="182" spans="1:21" ht="12.75">
      <c r="A182" s="1">
        <v>0.5416666666666666</v>
      </c>
      <c r="C182">
        <f t="shared" si="4"/>
        <v>5223.344</v>
      </c>
      <c r="G182" s="1">
        <v>0.5416666666666666</v>
      </c>
      <c r="I182">
        <f t="shared" si="6"/>
        <v>2739.184</v>
      </c>
      <c r="M182" s="1">
        <v>0.5416666666666666</v>
      </c>
      <c r="O182">
        <f t="shared" si="7"/>
        <v>4284.088</v>
      </c>
      <c r="S182" s="1">
        <v>0.5416666666666666</v>
      </c>
      <c r="U182">
        <f t="shared" si="5"/>
        <v>2739.184</v>
      </c>
    </row>
    <row r="183" spans="1:21" ht="12.75">
      <c r="A183" s="1">
        <v>0.5833333333333334</v>
      </c>
      <c r="C183">
        <f t="shared" si="4"/>
        <v>4401.798</v>
      </c>
      <c r="G183" s="1">
        <v>0.5833333333333334</v>
      </c>
      <c r="I183">
        <f t="shared" si="6"/>
        <v>2554.1040000000003</v>
      </c>
      <c r="M183" s="1">
        <v>0.5833333333333334</v>
      </c>
      <c r="O183">
        <f t="shared" si="7"/>
        <v>6468.948</v>
      </c>
      <c r="S183" s="1">
        <v>0.5833333333333334</v>
      </c>
      <c r="U183">
        <f t="shared" si="5"/>
        <v>2554.1040000000003</v>
      </c>
    </row>
    <row r="184" spans="1:21" ht="12.75">
      <c r="A184" s="1">
        <v>0.625</v>
      </c>
      <c r="C184">
        <f t="shared" si="4"/>
        <v>3261.9300000000003</v>
      </c>
      <c r="G184" s="1">
        <v>0.625</v>
      </c>
      <c r="I184">
        <f t="shared" si="6"/>
        <v>2351.456</v>
      </c>
      <c r="M184" s="1">
        <v>0.625</v>
      </c>
      <c r="O184">
        <f t="shared" si="7"/>
        <v>9375.836</v>
      </c>
      <c r="S184" s="1">
        <v>0.625</v>
      </c>
      <c r="U184">
        <f t="shared" si="5"/>
        <v>2369.0240000000003</v>
      </c>
    </row>
    <row r="185" spans="1:21" ht="12.75">
      <c r="A185" s="1">
        <v>0.6666666666666666</v>
      </c>
      <c r="C185">
        <f t="shared" si="4"/>
        <v>2263.632</v>
      </c>
      <c r="G185" s="1">
        <v>0.6666666666666666</v>
      </c>
      <c r="I185">
        <f>I148+I167</f>
        <v>1998.864</v>
      </c>
      <c r="M185" s="1">
        <v>0.6666666666666666</v>
      </c>
      <c r="O185">
        <f t="shared" si="7"/>
        <v>12230.176</v>
      </c>
      <c r="S185" s="1">
        <v>0.6666666666666666</v>
      </c>
      <c r="U185">
        <f t="shared" si="5"/>
        <v>2183.944</v>
      </c>
    </row>
    <row r="186" spans="1:21" ht="12.75">
      <c r="A186" s="1">
        <v>0.7083333333333334</v>
      </c>
      <c r="C186">
        <f t="shared" si="4"/>
        <v>1665.7200000000003</v>
      </c>
      <c r="G186" s="1">
        <v>0.7083333333333334</v>
      </c>
      <c r="I186">
        <f t="shared" si="6"/>
        <v>1554.672</v>
      </c>
      <c r="M186" s="1">
        <v>0.7083333333333334</v>
      </c>
      <c r="O186">
        <f t="shared" si="7"/>
        <v>13134</v>
      </c>
      <c r="S186" s="1">
        <v>0.7083333333333334</v>
      </c>
      <c r="U186">
        <f t="shared" si="5"/>
        <v>2443.0560000000005</v>
      </c>
    </row>
    <row r="187" spans="1:21" ht="12.75">
      <c r="A187" s="1">
        <v>0.75</v>
      </c>
      <c r="C187">
        <f t="shared" si="4"/>
        <v>999.432</v>
      </c>
      <c r="G187" s="1">
        <v>0.75</v>
      </c>
      <c r="I187">
        <f t="shared" si="6"/>
        <v>999.432</v>
      </c>
      <c r="M187" s="1">
        <v>0.75</v>
      </c>
      <c r="O187">
        <f t="shared" si="7"/>
        <v>9926.243999999999</v>
      </c>
      <c r="S187" s="1">
        <v>0.75</v>
      </c>
      <c r="U187">
        <f t="shared" si="5"/>
        <v>3479.504</v>
      </c>
    </row>
    <row r="188" spans="1:21" ht="12.75">
      <c r="A188" s="1">
        <v>0.7916666666666666</v>
      </c>
      <c r="C188">
        <f t="shared" si="4"/>
        <v>222.096</v>
      </c>
      <c r="G188" s="1">
        <v>0.7916666666666666</v>
      </c>
      <c r="I188">
        <f t="shared" si="6"/>
        <v>222.096</v>
      </c>
      <c r="M188" s="1">
        <v>0.7916666666666666</v>
      </c>
      <c r="O188">
        <f t="shared" si="7"/>
        <v>6351.686</v>
      </c>
      <c r="S188" s="1">
        <v>0.7916666666666666</v>
      </c>
      <c r="U188">
        <f t="shared" si="5"/>
        <v>1665.7200000000003</v>
      </c>
    </row>
    <row r="189" spans="3:21" ht="12.75">
      <c r="C189">
        <f>SUM(C174:C188)</f>
        <v>41557.576</v>
      </c>
      <c r="I189">
        <f>SUM(I174:I188)</f>
        <v>75069.64200000004</v>
      </c>
      <c r="O189">
        <f>SUM(O174:O188)</f>
        <v>77072.394</v>
      </c>
      <c r="U189">
        <f>SUM(U174:U188)</f>
        <v>37645.272000000004</v>
      </c>
    </row>
    <row r="191" ht="12.75">
      <c r="A191" t="s">
        <v>33</v>
      </c>
    </row>
    <row r="192" ht="12.75">
      <c r="C192" t="s">
        <v>2</v>
      </c>
    </row>
    <row r="193" spans="1:8" ht="12.75">
      <c r="A193" s="1">
        <v>0.20833333333333334</v>
      </c>
      <c r="C193">
        <f aca="true" t="shared" si="8" ref="C193:C206">(C174*8)+(U174*4)+(I174*2)+(O174*5)</f>
        <v>16210.108</v>
      </c>
      <c r="H193" t="s">
        <v>76</v>
      </c>
    </row>
    <row r="194" spans="1:10" ht="12.75">
      <c r="A194" s="1">
        <v>0.25</v>
      </c>
      <c r="C194">
        <f t="shared" si="8"/>
        <v>48801.008</v>
      </c>
      <c r="H194">
        <f>1-(C189/C228)</f>
        <v>0.2520371477728197</v>
      </c>
      <c r="I194">
        <f>1-(I189/I228)</f>
        <v>0.19105215144731102</v>
      </c>
      <c r="J194" t="s">
        <v>78</v>
      </c>
    </row>
    <row r="195" spans="1:9" ht="12.75">
      <c r="A195" s="1">
        <v>0.2916666666666667</v>
      </c>
      <c r="C195">
        <f t="shared" si="8"/>
        <v>57139.344000000005</v>
      </c>
      <c r="H195" t="s">
        <v>46</v>
      </c>
      <c r="I195" t="s">
        <v>77</v>
      </c>
    </row>
    <row r="196" spans="1:3" ht="12.75">
      <c r="A196" s="1">
        <v>0.3333333333333333</v>
      </c>
      <c r="C196">
        <f t="shared" si="8"/>
        <v>61299.504</v>
      </c>
    </row>
    <row r="197" spans="1:9" ht="12.75">
      <c r="A197" s="1">
        <v>0.375</v>
      </c>
      <c r="C197">
        <f t="shared" si="8"/>
        <v>66080.48800000001</v>
      </c>
      <c r="H197">
        <f>1-(C208/C246)</f>
        <v>0.18167170551386191</v>
      </c>
      <c r="I197" t="s">
        <v>79</v>
      </c>
    </row>
    <row r="198" spans="1:3" ht="12.75">
      <c r="A198" s="1">
        <v>0.4166666666666667</v>
      </c>
      <c r="C198">
        <f t="shared" si="8"/>
        <v>71139.216</v>
      </c>
    </row>
    <row r="199" spans="1:8" ht="12.75">
      <c r="A199" s="1">
        <v>0.4583333333333333</v>
      </c>
      <c r="C199">
        <f t="shared" si="8"/>
        <v>75007.584</v>
      </c>
      <c r="H199">
        <f>1-(J284/I189)</f>
        <v>0.2774027482374305</v>
      </c>
    </row>
    <row r="200" spans="1:3" ht="12.75">
      <c r="A200" s="1">
        <v>0.5</v>
      </c>
      <c r="C200">
        <f t="shared" si="8"/>
        <v>75129.432</v>
      </c>
    </row>
    <row r="201" spans="1:3" ht="12.75">
      <c r="A201" s="1">
        <v>0.5416666666666666</v>
      </c>
      <c r="C201">
        <f t="shared" si="8"/>
        <v>79642.296</v>
      </c>
    </row>
    <row r="202" spans="1:3" ht="12.75">
      <c r="A202" s="1">
        <v>0.5833333333333334</v>
      </c>
      <c r="C202">
        <f t="shared" si="8"/>
        <v>82883.748</v>
      </c>
    </row>
    <row r="203" spans="1:3" ht="12.75">
      <c r="A203" s="1">
        <v>0.625</v>
      </c>
      <c r="C203">
        <f t="shared" si="8"/>
        <v>87153.628</v>
      </c>
    </row>
    <row r="204" spans="1:3" ht="12.75">
      <c r="A204" s="1">
        <v>0.6666666666666666</v>
      </c>
      <c r="C204">
        <f t="shared" si="8"/>
        <v>91993.44</v>
      </c>
    </row>
    <row r="205" spans="1:3" ht="12.75">
      <c r="A205" s="1">
        <v>0.7083333333333334</v>
      </c>
      <c r="C205">
        <f t="shared" si="8"/>
        <v>91877.32800000001</v>
      </c>
    </row>
    <row r="206" spans="1:3" ht="12.75">
      <c r="A206" s="1">
        <v>0.75</v>
      </c>
      <c r="C206">
        <f t="shared" si="8"/>
        <v>73543.556</v>
      </c>
    </row>
    <row r="207" spans="1:3" ht="12.75">
      <c r="A207" s="1">
        <v>0.7916666666666666</v>
      </c>
      <c r="C207">
        <f>(C188*8)+(U188*4)+(I188*2)+(O188*5)</f>
        <v>40642.270000000004</v>
      </c>
    </row>
    <row r="208" ht="12.75">
      <c r="C208">
        <f>SUM(C193:C207)</f>
        <v>1018542.9500000001</v>
      </c>
    </row>
    <row r="209" ht="12.75">
      <c r="A209" s="1"/>
    </row>
    <row r="211" spans="1:19" ht="12.75">
      <c r="A211" t="s">
        <v>34</v>
      </c>
      <c r="G211" t="s">
        <v>35</v>
      </c>
      <c r="M211" t="s">
        <v>36</v>
      </c>
      <c r="S211" t="s">
        <v>37</v>
      </c>
    </row>
    <row r="212" spans="3:21" ht="12.75">
      <c r="C212" t="s">
        <v>2</v>
      </c>
      <c r="I212" t="s">
        <v>2</v>
      </c>
      <c r="O212" t="s">
        <v>2</v>
      </c>
      <c r="U212" t="s">
        <v>2</v>
      </c>
    </row>
    <row r="213" spans="1:21" ht="12.75">
      <c r="A213" s="1">
        <v>0.20833333333333334</v>
      </c>
      <c r="C213">
        <f>(A2*88.4*C118)+(C2*54.9*C118)</f>
        <v>222.096</v>
      </c>
      <c r="G213" s="1">
        <v>0.20833333333333334</v>
      </c>
      <c r="I213">
        <f>(A2*88.4*I118)+(C2*54.9*I118)</f>
        <v>3405.472</v>
      </c>
      <c r="M213" s="1">
        <v>0.20833333333333334</v>
      </c>
      <c r="O213">
        <f>(A2*88.4*O118)+(C2*54.9*O118)</f>
        <v>222.096</v>
      </c>
      <c r="S213" s="1">
        <v>0.20833333333333334</v>
      </c>
      <c r="U213">
        <f>(A2*88.4*U118)+(C2*54.9*U118)</f>
        <v>1665.72</v>
      </c>
    </row>
    <row r="214" spans="1:21" ht="12.75">
      <c r="A214" s="1">
        <v>0.25</v>
      </c>
      <c r="C214">
        <f>(A2*88.4*C119)+(C2*54.9*C119)</f>
        <v>999.432</v>
      </c>
      <c r="G214" s="1">
        <v>0.25</v>
      </c>
      <c r="I214">
        <f>(A2*88.4*I119)+(C2*54.9*I119)</f>
        <v>11845.12</v>
      </c>
      <c r="M214" s="1">
        <v>0.25</v>
      </c>
      <c r="O214">
        <f>(A2*88.4*O119)+(C2*54.9*O119)</f>
        <v>999.432</v>
      </c>
      <c r="S214" s="1">
        <v>0.25</v>
      </c>
      <c r="U214">
        <f>(A2*88.4*U119)+(C2*54.9*U119)</f>
        <v>3479.504</v>
      </c>
    </row>
    <row r="215" spans="1:21" ht="12.75">
      <c r="A215" s="1">
        <v>0.2916666666666667</v>
      </c>
      <c r="C215">
        <f>(A2*88.4*C120)+(C2*54.9*C120)</f>
        <v>1665.72</v>
      </c>
      <c r="G215" s="1">
        <v>0.2916666666666667</v>
      </c>
      <c r="I215">
        <f>(A2*88.4*I120)+(C2*54.9*I120)</f>
        <v>15472.688000000002</v>
      </c>
      <c r="M215" s="1">
        <v>0.2916666666666667</v>
      </c>
      <c r="O215">
        <f>(A2*88.4*O120)+(C2*54.9*O120)</f>
        <v>1554.672</v>
      </c>
      <c r="S215" s="1">
        <v>0.2916666666666667</v>
      </c>
      <c r="U215">
        <f>(A2*88.4*U120)+(C2*54.9*U120)</f>
        <v>2443.056</v>
      </c>
    </row>
    <row r="216" spans="1:21" ht="12.75">
      <c r="A216" s="1">
        <v>0.3333333333333333</v>
      </c>
      <c r="C216">
        <f>(A2*88.4*C121)+(C2*54.9*C121)</f>
        <v>2332.008</v>
      </c>
      <c r="G216" s="1">
        <v>0.3333333333333333</v>
      </c>
      <c r="I216">
        <f>(A2*88.4*I121)+(C2*54.9*I121)</f>
        <v>15953.896</v>
      </c>
      <c r="M216" s="1">
        <v>0.3333333333333333</v>
      </c>
      <c r="O216">
        <f>(A2*88.4*O121)+(C2*54.9*O121)</f>
        <v>1998.864</v>
      </c>
      <c r="S216" s="1">
        <v>0.3333333333333333</v>
      </c>
      <c r="U216">
        <f>(A2*88.4*U121)+(C2*54.9*U121)</f>
        <v>2183.9440000000004</v>
      </c>
    </row>
    <row r="217" spans="1:21" ht="12.75">
      <c r="A217" s="1">
        <v>0.375</v>
      </c>
      <c r="C217">
        <f>(A2*88.4*C122)+(C2*54.9*C122)</f>
        <v>4108.776</v>
      </c>
      <c r="G217" s="1">
        <v>0.375</v>
      </c>
      <c r="I217">
        <f>(A2*88.4*I122)+(C2*54.9*I122)</f>
        <v>14140.112000000001</v>
      </c>
      <c r="M217" s="1">
        <v>0.375</v>
      </c>
      <c r="O217">
        <f>(A2*88.4*O122)+(C2*54.9*O122)</f>
        <v>2332.008</v>
      </c>
      <c r="S217" s="1">
        <v>0.375</v>
      </c>
      <c r="U217">
        <f>(A2*88.4*U122)+(C2*54.9*U122)</f>
        <v>2369.0240000000003</v>
      </c>
    </row>
    <row r="218" spans="1:21" ht="12.75">
      <c r="A218" s="1">
        <v>0.4166666666666667</v>
      </c>
      <c r="C218">
        <f>(A2*88.4*C123)+(C2*54.9*C123)</f>
        <v>6292.72</v>
      </c>
      <c r="G218" s="1">
        <v>0.4166666666666667</v>
      </c>
      <c r="I218">
        <f>(A2*88.4*I123)+(C2*54.9*I123)</f>
        <v>10660.608</v>
      </c>
      <c r="M218" s="1">
        <v>0.4166666666666667</v>
      </c>
      <c r="O218">
        <f>(A2*88.4*O123)+(C2*54.9*O123)</f>
        <v>2554.1040000000003</v>
      </c>
      <c r="S218" s="1">
        <v>0.4166666666666667</v>
      </c>
      <c r="U218">
        <f>(A2*88.4*U123)+(C2*54.9*U123)</f>
        <v>2554.1040000000003</v>
      </c>
    </row>
    <row r="219" spans="1:21" ht="12.75">
      <c r="A219" s="1">
        <v>0.4583333333333333</v>
      </c>
      <c r="C219">
        <f>(A2*88.4*C124)+(C2*54.9*C124)</f>
        <v>7921.424000000001</v>
      </c>
      <c r="G219" s="1">
        <v>0.4583333333333333</v>
      </c>
      <c r="I219">
        <f>(A2*88.4*I124)+(C2*54.9*I124)</f>
        <v>5922.56</v>
      </c>
      <c r="M219" s="1">
        <v>0.4583333333333333</v>
      </c>
      <c r="O219">
        <f>(A2*88.4*O124)+(C2*54.9*O124)</f>
        <v>2739.184</v>
      </c>
      <c r="S219" s="1">
        <v>0.4583333333333333</v>
      </c>
      <c r="U219">
        <f>(A2*88.4*U124)+(C2*54.9*U124)</f>
        <v>2739.184</v>
      </c>
    </row>
    <row r="220" spans="1:21" ht="12.75">
      <c r="A220" s="1">
        <v>0.5</v>
      </c>
      <c r="C220">
        <f>(A2*88.4*C125)+(C2*54.9*C125)</f>
        <v>8476.664</v>
      </c>
      <c r="G220" s="1">
        <v>0.5</v>
      </c>
      <c r="I220">
        <f>(A2*88.4*I125)+(C2*54.9*I125)</f>
        <v>2998.2960000000003</v>
      </c>
      <c r="M220" s="1">
        <v>0.5</v>
      </c>
      <c r="O220">
        <f>(A2*88.4*O125)+(C2*54.9*O125)</f>
        <v>2998.2960000000003</v>
      </c>
      <c r="S220" s="1">
        <v>0.5</v>
      </c>
      <c r="U220">
        <f>(A2*88.4*U125)+(C2*54.9*U125)</f>
        <v>2776.2000000000003</v>
      </c>
    </row>
    <row r="221" spans="1:21" ht="12.75">
      <c r="A221" s="1">
        <v>0.5416666666666666</v>
      </c>
      <c r="C221">
        <f>(A2*88.4*C126)+(C2*54.9*C126)</f>
        <v>7921.424000000001</v>
      </c>
      <c r="G221" s="1">
        <v>0.5416666666666666</v>
      </c>
      <c r="I221">
        <f>(A2*88.4*I126)+(C2*54.9*I126)</f>
        <v>2739.184</v>
      </c>
      <c r="M221" s="1">
        <v>0.5416666666666666</v>
      </c>
      <c r="O221">
        <f>(A2*88.4*O126)+(C2*54.9*O126)</f>
        <v>5922.56</v>
      </c>
      <c r="S221" s="1">
        <v>0.5416666666666666</v>
      </c>
      <c r="U221">
        <f>(A2*88.4*U126)+(C2*54.9*U126)</f>
        <v>2739.184</v>
      </c>
    </row>
    <row r="222" spans="1:21" ht="12.75">
      <c r="A222" s="1">
        <v>0.5833333333333334</v>
      </c>
      <c r="C222">
        <f>(A2*88.4*C127)+(C2*54.9*C127)</f>
        <v>6292.72</v>
      </c>
      <c r="G222" s="1">
        <v>0.5833333333333334</v>
      </c>
      <c r="I222">
        <f>(A2*88.4*I127)+(C2*54.9*I127)</f>
        <v>2554.1040000000003</v>
      </c>
      <c r="M222" s="1">
        <v>0.5833333333333334</v>
      </c>
      <c r="O222">
        <f>(A2*88.4*O127)+(C2*54.9*O127)</f>
        <v>10660.608</v>
      </c>
      <c r="S222" s="1">
        <v>0.5833333333333334</v>
      </c>
      <c r="U222">
        <f>(A2*88.4*U127)+(C2*54.9*U127)</f>
        <v>2554.1040000000003</v>
      </c>
    </row>
    <row r="223" spans="1:21" ht="12.75">
      <c r="A223" s="1">
        <v>0.625</v>
      </c>
      <c r="C223">
        <f>(A2*88.4*C128)+(C2*54.9*C128)</f>
        <v>4108.776</v>
      </c>
      <c r="G223" s="1">
        <v>0.625</v>
      </c>
      <c r="I223">
        <f>(A2*88.4*I128)+(C2*54.9*I128)</f>
        <v>2332.008</v>
      </c>
      <c r="M223" s="1">
        <v>0.625</v>
      </c>
      <c r="O223">
        <f>(A2*88.4*O128)+(C2*54.9*O128)</f>
        <v>14140.112000000001</v>
      </c>
      <c r="S223" s="1">
        <v>0.625</v>
      </c>
      <c r="U223">
        <f>(A2*88.4*U128)+(C2*54.9*U128)</f>
        <v>2369.0240000000003</v>
      </c>
    </row>
    <row r="224" spans="1:21" ht="12.75">
      <c r="A224" s="1">
        <v>0.6666666666666666</v>
      </c>
      <c r="C224">
        <f>(A2*88.4*C129)+(C2*54.9*C129)</f>
        <v>2332.008</v>
      </c>
      <c r="G224" s="1">
        <v>0.6666666666666666</v>
      </c>
      <c r="I224">
        <f>(A2*88.4*I129)+(C2*54.9*I129)</f>
        <v>1998.864</v>
      </c>
      <c r="M224" s="1">
        <v>0.6666666666666666</v>
      </c>
      <c r="O224">
        <f>(A2*88.4*O129)+(C2*54.9*O129)</f>
        <v>15953.896</v>
      </c>
      <c r="S224" s="1">
        <v>0.6666666666666666</v>
      </c>
      <c r="U224">
        <f>(A2*88.4*U129)+(C2*54.9*U129)</f>
        <v>2183.9440000000004</v>
      </c>
    </row>
    <row r="225" spans="1:21" ht="12.75">
      <c r="A225" s="1">
        <v>0.7083333333333334</v>
      </c>
      <c r="C225">
        <f>(A2*88.4*C130)+(C2*54.9*C130)</f>
        <v>1665.72</v>
      </c>
      <c r="G225" s="1">
        <v>0.7083333333333334</v>
      </c>
      <c r="I225">
        <f>(A2*88.4*I130)+(C2*54.9*I130)</f>
        <v>1554.672</v>
      </c>
      <c r="M225" s="1">
        <v>0.7083333333333334</v>
      </c>
      <c r="O225">
        <f>(A2*88.4*O130)+(C2*54.9*O130)</f>
        <v>15472.688000000002</v>
      </c>
      <c r="S225" s="1">
        <v>0.7083333333333334</v>
      </c>
      <c r="U225">
        <f>(A2*88.4*U130)+(C2*54.9*U130)</f>
        <v>2443.056</v>
      </c>
    </row>
    <row r="226" spans="1:21" ht="12.75">
      <c r="A226" s="1">
        <v>0.75</v>
      </c>
      <c r="C226">
        <f>(A2*88.4*C131)+(C2*54.9*C131)</f>
        <v>999.432</v>
      </c>
      <c r="G226" s="1">
        <v>0.75</v>
      </c>
      <c r="I226">
        <f>(A2*88.4*I131)+(C2*54.9*I131)</f>
        <v>999.432</v>
      </c>
      <c r="M226" s="1">
        <v>0.75</v>
      </c>
      <c r="O226">
        <f>(A2*88.4*O131)+(C2*54.9*O131)</f>
        <v>11845.12</v>
      </c>
      <c r="S226" s="1">
        <v>0.75</v>
      </c>
      <c r="U226">
        <f>(A2*88.4*U131)+(C2*54.9*U131)</f>
        <v>3479.504</v>
      </c>
    </row>
    <row r="227" spans="1:21" ht="12.75">
      <c r="A227" s="1">
        <v>0.7916666666666666</v>
      </c>
      <c r="C227">
        <f>(A2*88.4*C132)+(C2*54.9*C132)</f>
        <v>222.096</v>
      </c>
      <c r="G227" s="1">
        <v>0.7916666666666666</v>
      </c>
      <c r="I227">
        <f>(A2*88.4*I132)+(C2*54.9*I132)</f>
        <v>222.096</v>
      </c>
      <c r="M227" s="1">
        <v>0.7916666666666666</v>
      </c>
      <c r="O227">
        <f>(A2*88.4*O132)+(C2*54.9*O132)</f>
        <v>3405.472</v>
      </c>
      <c r="S227" s="1">
        <v>0.7916666666666666</v>
      </c>
      <c r="U227">
        <f>(A2*88.4*U132)+(C2*54.9*U132)</f>
        <v>1665.72</v>
      </c>
    </row>
    <row r="228" spans="3:9" ht="12.75">
      <c r="C228">
        <f>SUM(C213:C227)</f>
        <v>55561.016</v>
      </c>
      <c r="I228">
        <f>SUM(I213:I227)</f>
        <v>92799.11200000002</v>
      </c>
    </row>
    <row r="229" ht="12.75">
      <c r="A229" t="s">
        <v>38</v>
      </c>
    </row>
    <row r="230" spans="3:9" ht="12.75">
      <c r="C230" t="s">
        <v>2</v>
      </c>
      <c r="I230" t="s">
        <v>80</v>
      </c>
    </row>
    <row r="231" spans="1:12" ht="12.75">
      <c r="A231" s="1">
        <v>0.20833333333333334</v>
      </c>
      <c r="C231">
        <f aca="true" t="shared" si="9" ref="C231:C245">(C213*8)+(U213*4)+(I213*2)+(O213*5)</f>
        <v>16361.072</v>
      </c>
      <c r="I231" t="s">
        <v>46</v>
      </c>
      <c r="J231" t="s">
        <v>43</v>
      </c>
      <c r="K231" t="s">
        <v>44</v>
      </c>
      <c r="L231" t="s">
        <v>41</v>
      </c>
    </row>
    <row r="232" spans="1:12" ht="12.75">
      <c r="A232" s="1">
        <v>0.25</v>
      </c>
      <c r="C232">
        <f t="shared" si="9"/>
        <v>50600.872</v>
      </c>
      <c r="I232">
        <f>(C189*8)/(C189*8+I189*2+O189*5+U189*3)</f>
        <v>0.3389350545490842</v>
      </c>
      <c r="J232">
        <f>(I189*2)/(C189*8+I189*2+O189*5+U189*3)</f>
        <v>0.15306314549151176</v>
      </c>
      <c r="K232">
        <f>(O189*5)/(C189*8+I189*2+O189*5+U189*3)</f>
        <v>0.3928666349641414</v>
      </c>
      <c r="L232">
        <f>(U189*3)/(C189*8+I189*2+O189*5+U189*3)</f>
        <v>0.11513516499526265</v>
      </c>
    </row>
    <row r="233" spans="1:3" ht="12.75">
      <c r="A233" s="1">
        <v>0.2916666666666667</v>
      </c>
      <c r="C233">
        <f t="shared" si="9"/>
        <v>61816.72</v>
      </c>
    </row>
    <row r="234" spans="1:3" ht="12.75">
      <c r="A234" s="1">
        <v>0.3333333333333333</v>
      </c>
      <c r="C234">
        <f t="shared" si="9"/>
        <v>69293.95199999999</v>
      </c>
    </row>
    <row r="235" spans="1:9" ht="12.75">
      <c r="A235" s="1">
        <v>0.375</v>
      </c>
      <c r="C235">
        <f t="shared" si="9"/>
        <v>82286.568</v>
      </c>
      <c r="I235" t="s">
        <v>82</v>
      </c>
    </row>
    <row r="236" spans="1:12" ht="12.75">
      <c r="A236" s="1">
        <v>0.4166666666666667</v>
      </c>
      <c r="C236">
        <f t="shared" si="9"/>
        <v>94649.91200000001</v>
      </c>
      <c r="I236" t="s">
        <v>46</v>
      </c>
      <c r="J236" t="s">
        <v>43</v>
      </c>
      <c r="K236" t="s">
        <v>44</v>
      </c>
      <c r="L236" t="s">
        <v>41</v>
      </c>
    </row>
    <row r="237" spans="1:12" ht="12.75">
      <c r="A237" s="1">
        <v>0.4583333333333333</v>
      </c>
      <c r="C237">
        <f t="shared" si="9"/>
        <v>99869.168</v>
      </c>
      <c r="I237">
        <f>(C189*8)/(C189*8+G341*2+R341*5+U189*3)</f>
        <v>0.4191398259185607</v>
      </c>
      <c r="J237">
        <f>(G341*2)/(C189*8+G341*2+R341*5+U189*3)</f>
        <v>0.13677583659061318</v>
      </c>
      <c r="K237">
        <f>(R341*5)/(C189*8+G341*2+R341*5+U189*3)</f>
        <v>0.30170386558177337</v>
      </c>
      <c r="L237">
        <f>(U189*3)/(C189*8+G341*2+R341*5+U189*3)</f>
        <v>0.14238047190905279</v>
      </c>
    </row>
    <row r="238" spans="1:3" ht="12.75">
      <c r="A238" s="1">
        <v>0.5</v>
      </c>
      <c r="C238">
        <f t="shared" si="9"/>
        <v>99906.18400000001</v>
      </c>
    </row>
    <row r="239" spans="1:9" ht="12.75">
      <c r="A239" s="1">
        <v>0.5416666666666666</v>
      </c>
      <c r="C239">
        <f t="shared" si="9"/>
        <v>109419.29600000002</v>
      </c>
      <c r="I239" t="s">
        <v>83</v>
      </c>
    </row>
    <row r="240" spans="1:9" ht="12.75">
      <c r="A240" s="1">
        <v>0.5833333333333334</v>
      </c>
      <c r="C240">
        <f t="shared" si="9"/>
        <v>118969.424</v>
      </c>
      <c r="H240" t="s">
        <v>84</v>
      </c>
      <c r="I240">
        <f>(I189-G341)/I189</f>
        <v>0.27740274823743044</v>
      </c>
    </row>
    <row r="241" spans="1:9" ht="12.75">
      <c r="A241" s="1">
        <v>0.625</v>
      </c>
      <c r="C241">
        <f t="shared" si="9"/>
        <v>117710.88</v>
      </c>
      <c r="H241" t="s">
        <v>85</v>
      </c>
      <c r="I241">
        <f>(I228-G341)/I228</f>
        <v>0.41545650781658366</v>
      </c>
    </row>
    <row r="242" spans="1:3" ht="12.75">
      <c r="A242" s="1">
        <v>0.6666666666666666</v>
      </c>
      <c r="C242">
        <f t="shared" si="9"/>
        <v>111159.04800000001</v>
      </c>
    </row>
    <row r="243" spans="1:9" ht="12.75">
      <c r="A243" s="1">
        <v>0.7083333333333334</v>
      </c>
      <c r="C243">
        <f t="shared" si="9"/>
        <v>103570.76800000001</v>
      </c>
      <c r="I243" t="s">
        <v>86</v>
      </c>
    </row>
    <row r="244" spans="1:9" ht="12.75">
      <c r="A244" s="1">
        <v>0.75</v>
      </c>
      <c r="C244">
        <f t="shared" si="9"/>
        <v>83137.93600000002</v>
      </c>
      <c r="H244" t="s">
        <v>84</v>
      </c>
      <c r="I244">
        <f>(N286-O286)/N286</f>
        <v>0.1698605220317466</v>
      </c>
    </row>
    <row r="245" spans="1:9" ht="12.75">
      <c r="A245" s="1">
        <v>0.7916666666666666</v>
      </c>
      <c r="C245">
        <f t="shared" si="9"/>
        <v>25911.2</v>
      </c>
      <c r="H245" t="s">
        <v>85</v>
      </c>
      <c r="I245">
        <f>(M286-O286)/M286</f>
        <v>0.33391363196345636</v>
      </c>
    </row>
    <row r="246" ht="12.75">
      <c r="C246">
        <f>SUM(C231:C245)</f>
        <v>1244663</v>
      </c>
    </row>
    <row r="248" spans="2:13" ht="12.75">
      <c r="B248" t="s">
        <v>40</v>
      </c>
      <c r="H248" t="s">
        <v>45</v>
      </c>
      <c r="M248" t="s">
        <v>47</v>
      </c>
    </row>
    <row r="249" spans="2:16" ht="12.75">
      <c r="B249" t="s">
        <v>41</v>
      </c>
      <c r="C249" t="s">
        <v>42</v>
      </c>
      <c r="D249" t="s">
        <v>43</v>
      </c>
      <c r="E249" t="s">
        <v>44</v>
      </c>
      <c r="H249" t="s">
        <v>46</v>
      </c>
      <c r="I249" t="s">
        <v>43</v>
      </c>
      <c r="J249" t="s">
        <v>44</v>
      </c>
      <c r="M249" t="s">
        <v>41</v>
      </c>
      <c r="N249" t="s">
        <v>46</v>
      </c>
      <c r="O249" t="s">
        <v>43</v>
      </c>
      <c r="P249" t="s">
        <v>44</v>
      </c>
    </row>
    <row r="250" spans="1:16" ht="12.75">
      <c r="A250" s="1">
        <v>0.20833333333333334</v>
      </c>
      <c r="B250">
        <f aca="true" t="shared" si="10" ref="B250:B264">U118</f>
        <v>22.5</v>
      </c>
      <c r="C250">
        <f aca="true" t="shared" si="11" ref="C250:C264">C118</f>
        <v>3</v>
      </c>
      <c r="D250">
        <f aca="true" t="shared" si="12" ref="D250:D264">I118</f>
        <v>46</v>
      </c>
      <c r="E250">
        <f aca="true" t="shared" si="13" ref="E250:E264">O118</f>
        <v>3</v>
      </c>
      <c r="G250" s="1">
        <v>0.20833333333333334</v>
      </c>
      <c r="H250">
        <f>C80+C99</f>
        <v>0</v>
      </c>
      <c r="I250">
        <f aca="true" t="shared" si="14" ref="I250:I264">I80+I99</f>
        <v>136</v>
      </c>
      <c r="J250">
        <f aca="true" t="shared" si="15" ref="J250:J264">O80+O99</f>
        <v>0</v>
      </c>
      <c r="L250" s="1">
        <v>0.20833333333333334</v>
      </c>
      <c r="M250">
        <f aca="true" t="shared" si="16" ref="M250:M264">U174</f>
        <v>1665.7200000000003</v>
      </c>
      <c r="N250">
        <f aca="true" t="shared" si="17" ref="N250:N264">C174</f>
        <v>222.096</v>
      </c>
      <c r="O250">
        <f aca="true" t="shared" si="18" ref="O250:O264">I174</f>
        <v>3329.99</v>
      </c>
      <c r="P250">
        <f aca="true" t="shared" si="19" ref="P250:P264">O174</f>
        <v>222.096</v>
      </c>
    </row>
    <row r="251" spans="1:16" ht="12.75">
      <c r="A251" s="1">
        <v>0.25</v>
      </c>
      <c r="B251">
        <f t="shared" si="10"/>
        <v>47</v>
      </c>
      <c r="C251">
        <f t="shared" si="11"/>
        <v>13.5</v>
      </c>
      <c r="D251">
        <f t="shared" si="12"/>
        <v>160</v>
      </c>
      <c r="E251">
        <f t="shared" si="13"/>
        <v>13.5</v>
      </c>
      <c r="G251" s="1">
        <v>0.25</v>
      </c>
      <c r="H251">
        <f aca="true" t="shared" si="20" ref="H251:H264">C81+C100</f>
        <v>0</v>
      </c>
      <c r="I251">
        <f t="shared" si="14"/>
        <v>125.19999999999999</v>
      </c>
      <c r="J251">
        <f t="shared" si="15"/>
        <v>0</v>
      </c>
      <c r="L251" s="1">
        <v>0.25</v>
      </c>
      <c r="M251">
        <f t="shared" si="16"/>
        <v>3479.504</v>
      </c>
      <c r="N251">
        <f t="shared" si="17"/>
        <v>999.432</v>
      </c>
      <c r="O251">
        <f t="shared" si="18"/>
        <v>10945.188</v>
      </c>
      <c r="P251">
        <f t="shared" si="19"/>
        <v>999.432</v>
      </c>
    </row>
    <row r="252" spans="1:16" ht="12.75">
      <c r="A252" s="1">
        <v>0.2916666666666667</v>
      </c>
      <c r="B252">
        <f t="shared" si="10"/>
        <v>33</v>
      </c>
      <c r="C252">
        <f t="shared" si="11"/>
        <v>22.5</v>
      </c>
      <c r="D252">
        <f t="shared" si="12"/>
        <v>209</v>
      </c>
      <c r="E252">
        <f t="shared" si="13"/>
        <v>21</v>
      </c>
      <c r="G252" s="1">
        <v>0.2916666666666667</v>
      </c>
      <c r="H252">
        <f t="shared" si="20"/>
        <v>0</v>
      </c>
      <c r="I252">
        <f t="shared" si="14"/>
        <v>113.1</v>
      </c>
      <c r="J252">
        <f t="shared" si="15"/>
        <v>0</v>
      </c>
      <c r="L252" s="1">
        <v>0.2916666666666667</v>
      </c>
      <c r="M252">
        <f t="shared" si="16"/>
        <v>2443.0560000000005</v>
      </c>
      <c r="N252">
        <f t="shared" si="17"/>
        <v>1665.7200000000003</v>
      </c>
      <c r="O252">
        <f t="shared" si="18"/>
        <v>13134</v>
      </c>
      <c r="P252">
        <f t="shared" si="19"/>
        <v>1554.672</v>
      </c>
    </row>
    <row r="253" spans="1:16" ht="12.75">
      <c r="A253" s="1">
        <v>0.3333333333333333</v>
      </c>
      <c r="B253">
        <f t="shared" si="10"/>
        <v>29.5</v>
      </c>
      <c r="C253">
        <f t="shared" si="11"/>
        <v>31.5</v>
      </c>
      <c r="D253">
        <f t="shared" si="12"/>
        <v>215.5</v>
      </c>
      <c r="E253">
        <f t="shared" si="13"/>
        <v>27</v>
      </c>
      <c r="G253" s="1">
        <v>0.3333333333333333</v>
      </c>
      <c r="H253">
        <f t="shared" si="20"/>
        <v>65.6</v>
      </c>
      <c r="I253">
        <f t="shared" si="14"/>
        <v>97.8</v>
      </c>
      <c r="J253">
        <f t="shared" si="15"/>
        <v>0</v>
      </c>
      <c r="L253" s="1">
        <v>0.3333333333333333</v>
      </c>
      <c r="M253">
        <f t="shared" si="16"/>
        <v>2183.944</v>
      </c>
      <c r="N253">
        <f t="shared" si="17"/>
        <v>2263.632</v>
      </c>
      <c r="O253">
        <f t="shared" si="18"/>
        <v>12230.176</v>
      </c>
      <c r="P253">
        <f t="shared" si="19"/>
        <v>1998.864</v>
      </c>
    </row>
    <row r="254" spans="1:16" ht="12.75">
      <c r="A254" s="1">
        <v>0.375</v>
      </c>
      <c r="B254">
        <f t="shared" si="10"/>
        <v>32</v>
      </c>
      <c r="C254">
        <f t="shared" si="11"/>
        <v>55.5</v>
      </c>
      <c r="D254">
        <f t="shared" si="12"/>
        <v>191</v>
      </c>
      <c r="E254">
        <f t="shared" si="13"/>
        <v>31.5</v>
      </c>
      <c r="G254" s="1">
        <v>0.375</v>
      </c>
      <c r="H254">
        <f t="shared" si="20"/>
        <v>61.4</v>
      </c>
      <c r="I254">
        <f t="shared" si="14"/>
        <v>75.2</v>
      </c>
      <c r="J254">
        <f t="shared" si="15"/>
        <v>0</v>
      </c>
      <c r="L254" s="1">
        <v>0.375</v>
      </c>
      <c r="M254">
        <f t="shared" si="16"/>
        <v>2369.0240000000003</v>
      </c>
      <c r="N254">
        <f t="shared" si="17"/>
        <v>3261.9300000000003</v>
      </c>
      <c r="O254">
        <f t="shared" si="18"/>
        <v>9375.836</v>
      </c>
      <c r="P254">
        <f t="shared" si="19"/>
        <v>2351.456</v>
      </c>
    </row>
    <row r="255" spans="1:16" ht="12.75">
      <c r="A255" s="1">
        <v>0.4166666666666667</v>
      </c>
      <c r="B255">
        <f t="shared" si="10"/>
        <v>34.5</v>
      </c>
      <c r="C255">
        <f t="shared" si="11"/>
        <v>85</v>
      </c>
      <c r="D255">
        <f t="shared" si="12"/>
        <v>144</v>
      </c>
      <c r="E255">
        <f t="shared" si="13"/>
        <v>34.5</v>
      </c>
      <c r="G255" s="1">
        <v>0.4166666666666667</v>
      </c>
      <c r="H255">
        <f t="shared" si="20"/>
        <v>58.199999999999996</v>
      </c>
      <c r="I255">
        <f t="shared" si="14"/>
        <v>56.3</v>
      </c>
      <c r="J255">
        <f t="shared" si="15"/>
        <v>0</v>
      </c>
      <c r="L255" s="1">
        <v>0.4166666666666667</v>
      </c>
      <c r="M255">
        <f t="shared" si="16"/>
        <v>2554.1040000000003</v>
      </c>
      <c r="N255">
        <f t="shared" si="17"/>
        <v>4401.798</v>
      </c>
      <c r="O255">
        <f t="shared" si="18"/>
        <v>6468.948</v>
      </c>
      <c r="P255">
        <f t="shared" si="19"/>
        <v>2554.1040000000003</v>
      </c>
    </row>
    <row r="256" spans="1:16" ht="12.75">
      <c r="A256" s="1">
        <v>0.4583333333333333</v>
      </c>
      <c r="B256">
        <f t="shared" si="10"/>
        <v>37</v>
      </c>
      <c r="C256">
        <f t="shared" si="11"/>
        <v>107</v>
      </c>
      <c r="D256">
        <f t="shared" si="12"/>
        <v>80</v>
      </c>
      <c r="E256">
        <f t="shared" si="13"/>
        <v>37</v>
      </c>
      <c r="G256" s="1">
        <v>0.4583333333333333</v>
      </c>
      <c r="H256">
        <f t="shared" si="20"/>
        <v>55.699999999999996</v>
      </c>
      <c r="I256">
        <f t="shared" si="14"/>
        <v>56.699999999999996</v>
      </c>
      <c r="J256">
        <f t="shared" si="15"/>
        <v>0</v>
      </c>
      <c r="L256" s="1">
        <v>0.4583333333333333</v>
      </c>
      <c r="M256">
        <f t="shared" si="16"/>
        <v>2739.184</v>
      </c>
      <c r="N256">
        <f t="shared" si="17"/>
        <v>5223.344</v>
      </c>
      <c r="O256">
        <f t="shared" si="18"/>
        <v>4284.088</v>
      </c>
      <c r="P256">
        <f t="shared" si="19"/>
        <v>2739.184</v>
      </c>
    </row>
    <row r="257" spans="1:16" ht="12.75">
      <c r="A257" s="1">
        <v>0.5</v>
      </c>
      <c r="B257">
        <f t="shared" si="10"/>
        <v>37.5</v>
      </c>
      <c r="C257">
        <f t="shared" si="11"/>
        <v>114.5</v>
      </c>
      <c r="D257">
        <f t="shared" si="12"/>
        <v>40.5</v>
      </c>
      <c r="E257">
        <f t="shared" si="13"/>
        <v>40.5</v>
      </c>
      <c r="G257" s="1">
        <v>0.5</v>
      </c>
      <c r="H257">
        <f t="shared" si="20"/>
        <v>54.9</v>
      </c>
      <c r="I257">
        <f t="shared" si="14"/>
        <v>0</v>
      </c>
      <c r="J257">
        <f t="shared" si="15"/>
        <v>0</v>
      </c>
      <c r="L257" s="1">
        <v>0.5</v>
      </c>
      <c r="M257">
        <f t="shared" si="16"/>
        <v>2776.2</v>
      </c>
      <c r="N257">
        <f t="shared" si="17"/>
        <v>5481.6720000000005</v>
      </c>
      <c r="O257">
        <f t="shared" si="18"/>
        <v>2881.6079999999997</v>
      </c>
      <c r="P257">
        <f t="shared" si="19"/>
        <v>2881.6079999999997</v>
      </c>
    </row>
    <row r="258" spans="1:16" ht="12.75">
      <c r="A258" s="1">
        <v>0.5416666666666666</v>
      </c>
      <c r="B258">
        <f t="shared" si="10"/>
        <v>37</v>
      </c>
      <c r="C258">
        <f t="shared" si="11"/>
        <v>107</v>
      </c>
      <c r="D258">
        <f t="shared" si="12"/>
        <v>37</v>
      </c>
      <c r="E258">
        <f t="shared" si="13"/>
        <v>80</v>
      </c>
      <c r="G258" s="1">
        <v>0.5416666666666666</v>
      </c>
      <c r="H258">
        <f t="shared" si="20"/>
        <v>55.699999999999996</v>
      </c>
      <c r="I258">
        <f t="shared" si="14"/>
        <v>0</v>
      </c>
      <c r="J258">
        <f t="shared" si="15"/>
        <v>56.699999999999996</v>
      </c>
      <c r="L258" s="1">
        <v>0.5416666666666666</v>
      </c>
      <c r="M258">
        <f t="shared" si="16"/>
        <v>2739.184</v>
      </c>
      <c r="N258">
        <f t="shared" si="17"/>
        <v>5223.344</v>
      </c>
      <c r="O258">
        <f t="shared" si="18"/>
        <v>2739.184</v>
      </c>
      <c r="P258">
        <f t="shared" si="19"/>
        <v>4284.088</v>
      </c>
    </row>
    <row r="259" spans="1:16" ht="12.75">
      <c r="A259" s="1">
        <v>0.5833333333333334</v>
      </c>
      <c r="B259">
        <f t="shared" si="10"/>
        <v>34.5</v>
      </c>
      <c r="C259">
        <f t="shared" si="11"/>
        <v>85</v>
      </c>
      <c r="D259">
        <f t="shared" si="12"/>
        <v>34.5</v>
      </c>
      <c r="E259">
        <f t="shared" si="13"/>
        <v>144</v>
      </c>
      <c r="G259" s="1">
        <v>0.5833333333333334</v>
      </c>
      <c r="H259">
        <f t="shared" si="20"/>
        <v>58.199999999999996</v>
      </c>
      <c r="I259">
        <f t="shared" si="14"/>
        <v>0</v>
      </c>
      <c r="J259">
        <f t="shared" si="15"/>
        <v>56.3</v>
      </c>
      <c r="L259" s="1">
        <v>0.5833333333333334</v>
      </c>
      <c r="M259">
        <f t="shared" si="16"/>
        <v>2554.1040000000003</v>
      </c>
      <c r="N259">
        <f t="shared" si="17"/>
        <v>4401.798</v>
      </c>
      <c r="O259">
        <f t="shared" si="18"/>
        <v>2554.1040000000003</v>
      </c>
      <c r="P259">
        <f t="shared" si="19"/>
        <v>6468.948</v>
      </c>
    </row>
    <row r="260" spans="1:16" ht="12.75">
      <c r="A260" s="1">
        <v>0.625</v>
      </c>
      <c r="B260">
        <f t="shared" si="10"/>
        <v>32</v>
      </c>
      <c r="C260">
        <f t="shared" si="11"/>
        <v>55.5</v>
      </c>
      <c r="D260">
        <f t="shared" si="12"/>
        <v>31.5</v>
      </c>
      <c r="E260">
        <f t="shared" si="13"/>
        <v>191</v>
      </c>
      <c r="G260" s="1">
        <v>0.625</v>
      </c>
      <c r="H260">
        <f t="shared" si="20"/>
        <v>61.4</v>
      </c>
      <c r="I260">
        <f t="shared" si="14"/>
        <v>0</v>
      </c>
      <c r="J260">
        <f t="shared" si="15"/>
        <v>75.2</v>
      </c>
      <c r="L260" s="1">
        <v>0.625</v>
      </c>
      <c r="M260">
        <f t="shared" si="16"/>
        <v>2369.0240000000003</v>
      </c>
      <c r="N260">
        <f t="shared" si="17"/>
        <v>3261.9300000000003</v>
      </c>
      <c r="O260">
        <f t="shared" si="18"/>
        <v>2351.456</v>
      </c>
      <c r="P260">
        <f t="shared" si="19"/>
        <v>9375.836</v>
      </c>
    </row>
    <row r="261" spans="1:16" ht="12.75">
      <c r="A261" s="1">
        <v>0.6666666666666666</v>
      </c>
      <c r="B261">
        <f t="shared" si="10"/>
        <v>29.5</v>
      </c>
      <c r="C261">
        <f t="shared" si="11"/>
        <v>31.5</v>
      </c>
      <c r="D261">
        <f t="shared" si="12"/>
        <v>27</v>
      </c>
      <c r="E261">
        <f t="shared" si="13"/>
        <v>215.5</v>
      </c>
      <c r="G261" s="1">
        <v>0.6666666666666666</v>
      </c>
      <c r="H261">
        <f t="shared" si="20"/>
        <v>65.6</v>
      </c>
      <c r="I261">
        <f t="shared" si="14"/>
        <v>0</v>
      </c>
      <c r="J261">
        <f t="shared" si="15"/>
        <v>97.8</v>
      </c>
      <c r="L261" s="1">
        <v>0.6666666666666666</v>
      </c>
      <c r="M261">
        <f t="shared" si="16"/>
        <v>2183.944</v>
      </c>
      <c r="N261">
        <f t="shared" si="17"/>
        <v>2263.632</v>
      </c>
      <c r="O261">
        <f t="shared" si="18"/>
        <v>1998.864</v>
      </c>
      <c r="P261">
        <f t="shared" si="19"/>
        <v>12230.176</v>
      </c>
    </row>
    <row r="262" spans="1:16" ht="12.75">
      <c r="A262" s="1">
        <v>0.7083333333333334</v>
      </c>
      <c r="B262">
        <f t="shared" si="10"/>
        <v>33</v>
      </c>
      <c r="C262">
        <f t="shared" si="11"/>
        <v>22.5</v>
      </c>
      <c r="D262">
        <f t="shared" si="12"/>
        <v>21</v>
      </c>
      <c r="E262">
        <f t="shared" si="13"/>
        <v>209</v>
      </c>
      <c r="G262" s="1">
        <v>0.7083333333333334</v>
      </c>
      <c r="H262">
        <f t="shared" si="20"/>
        <v>0</v>
      </c>
      <c r="I262">
        <f t="shared" si="14"/>
        <v>0</v>
      </c>
      <c r="J262">
        <f t="shared" si="15"/>
        <v>113.1</v>
      </c>
      <c r="L262" s="1">
        <v>0.7083333333333334</v>
      </c>
      <c r="M262">
        <f t="shared" si="16"/>
        <v>2443.0560000000005</v>
      </c>
      <c r="N262">
        <f t="shared" si="17"/>
        <v>1665.7200000000003</v>
      </c>
      <c r="O262">
        <f t="shared" si="18"/>
        <v>1554.672</v>
      </c>
      <c r="P262">
        <f t="shared" si="19"/>
        <v>13134</v>
      </c>
    </row>
    <row r="263" spans="1:16" ht="12.75">
      <c r="A263" s="1">
        <v>0.75</v>
      </c>
      <c r="B263">
        <f t="shared" si="10"/>
        <v>47</v>
      </c>
      <c r="C263">
        <f t="shared" si="11"/>
        <v>13.5</v>
      </c>
      <c r="D263">
        <f t="shared" si="12"/>
        <v>13.5</v>
      </c>
      <c r="E263">
        <f t="shared" si="13"/>
        <v>160</v>
      </c>
      <c r="G263" s="1">
        <v>0.75</v>
      </c>
      <c r="H263">
        <f t="shared" si="20"/>
        <v>0</v>
      </c>
      <c r="I263">
        <f t="shared" si="14"/>
        <v>0</v>
      </c>
      <c r="J263">
        <f t="shared" si="15"/>
        <v>125.19999999999999</v>
      </c>
      <c r="L263" s="1">
        <v>0.75</v>
      </c>
      <c r="M263">
        <f t="shared" si="16"/>
        <v>3479.504</v>
      </c>
      <c r="N263">
        <f t="shared" si="17"/>
        <v>999.432</v>
      </c>
      <c r="O263">
        <f t="shared" si="18"/>
        <v>999.432</v>
      </c>
      <c r="P263">
        <f t="shared" si="19"/>
        <v>9926.243999999999</v>
      </c>
    </row>
    <row r="264" spans="1:16" ht="12.75">
      <c r="A264" s="1">
        <v>0.7916666666666666</v>
      </c>
      <c r="B264">
        <f t="shared" si="10"/>
        <v>22.5</v>
      </c>
      <c r="C264">
        <f t="shared" si="11"/>
        <v>3</v>
      </c>
      <c r="D264">
        <f t="shared" si="12"/>
        <v>3</v>
      </c>
      <c r="E264">
        <f t="shared" si="13"/>
        <v>46</v>
      </c>
      <c r="G264" s="1">
        <v>0.7916666666666666</v>
      </c>
      <c r="H264">
        <f t="shared" si="20"/>
        <v>0</v>
      </c>
      <c r="I264">
        <f t="shared" si="14"/>
        <v>0</v>
      </c>
      <c r="J264">
        <f t="shared" si="15"/>
        <v>136</v>
      </c>
      <c r="L264" s="1">
        <v>0.7916666666666666</v>
      </c>
      <c r="M264">
        <f t="shared" si="16"/>
        <v>1665.7200000000003</v>
      </c>
      <c r="N264">
        <f t="shared" si="17"/>
        <v>222.096</v>
      </c>
      <c r="O264">
        <f t="shared" si="18"/>
        <v>222.096</v>
      </c>
      <c r="P264">
        <f t="shared" si="19"/>
        <v>6351.686</v>
      </c>
    </row>
    <row r="265" spans="2:5" ht="12.75">
      <c r="B265">
        <f>(SUM(B250:B264))*(88.4+54.9)</f>
        <v>72868.05</v>
      </c>
      <c r="C265">
        <f>(SUM(C250:C264))*(88.4+54.9)</f>
        <v>107546.65000000001</v>
      </c>
      <c r="D265">
        <f>(SUM(D250:D264))*(88.4+54.9)</f>
        <v>179626.55000000002</v>
      </c>
      <c r="E265">
        <f>(SUM(E250:E264))*(88.4+54.9)</f>
        <v>179626.55000000002</v>
      </c>
    </row>
    <row r="268" spans="2:13" ht="12.75">
      <c r="B268" t="s">
        <v>48</v>
      </c>
      <c r="H268" t="s">
        <v>49</v>
      </c>
      <c r="M268" t="s">
        <v>50</v>
      </c>
    </row>
    <row r="269" spans="1:15" ht="12.75">
      <c r="A269" s="1">
        <v>0.20833333333333334</v>
      </c>
      <c r="B269">
        <f aca="true" t="shared" si="21" ref="B269:B283">N250</f>
        <v>222.096</v>
      </c>
      <c r="C269">
        <f aca="true" t="shared" si="22" ref="C269:C283">C213</f>
        <v>222.096</v>
      </c>
      <c r="G269" s="1">
        <v>0.20833333333333334</v>
      </c>
      <c r="H269">
        <f aca="true" t="shared" si="23" ref="H269:H283">O250</f>
        <v>3329.99</v>
      </c>
      <c r="I269">
        <f aca="true" t="shared" si="24" ref="I269:I283">I213</f>
        <v>3405.472</v>
      </c>
      <c r="J269">
        <f aca="true" t="shared" si="25" ref="J269:J283">G326</f>
        <v>2529.4954</v>
      </c>
      <c r="M269" t="s">
        <v>51</v>
      </c>
      <c r="N269" t="s">
        <v>52</v>
      </c>
      <c r="O269" t="s">
        <v>69</v>
      </c>
    </row>
    <row r="270" spans="1:15" ht="12.75">
      <c r="A270" s="1">
        <v>0.25</v>
      </c>
      <c r="B270">
        <f t="shared" si="21"/>
        <v>999.432</v>
      </c>
      <c r="C270">
        <f t="shared" si="22"/>
        <v>999.432</v>
      </c>
      <c r="G270" s="1">
        <v>0.25</v>
      </c>
      <c r="H270">
        <f t="shared" si="23"/>
        <v>10945.188</v>
      </c>
      <c r="I270">
        <f t="shared" si="24"/>
        <v>11845.12</v>
      </c>
      <c r="J270">
        <f t="shared" si="25"/>
        <v>7663.261200000001</v>
      </c>
      <c r="L270" s="1">
        <v>0.20833333333333334</v>
      </c>
      <c r="M270">
        <f aca="true" t="shared" si="26" ref="M270:M284">C231</f>
        <v>16361.072</v>
      </c>
      <c r="N270">
        <f aca="true" t="shared" si="27" ref="N270:N284">C193</f>
        <v>16210.108</v>
      </c>
      <c r="O270">
        <f aca="true" t="shared" si="28" ref="O270:O284">F348</f>
        <v>14609.1188</v>
      </c>
    </row>
    <row r="271" spans="1:15" ht="12.75">
      <c r="A271" s="1">
        <v>0.2916666666666667</v>
      </c>
      <c r="B271">
        <f t="shared" si="21"/>
        <v>1665.7200000000003</v>
      </c>
      <c r="C271">
        <f t="shared" si="22"/>
        <v>1665.72</v>
      </c>
      <c r="G271" s="1">
        <v>0.2916666666666667</v>
      </c>
      <c r="H271">
        <f t="shared" si="23"/>
        <v>13134</v>
      </c>
      <c r="I271">
        <f t="shared" si="24"/>
        <v>15472.688000000002</v>
      </c>
      <c r="J271">
        <f t="shared" si="25"/>
        <v>8668.88</v>
      </c>
      <c r="L271" s="1">
        <v>0.25</v>
      </c>
      <c r="M271">
        <f t="shared" si="26"/>
        <v>50600.872</v>
      </c>
      <c r="N271">
        <f t="shared" si="27"/>
        <v>48801.008</v>
      </c>
      <c r="O271">
        <f t="shared" si="28"/>
        <v>42237.1544</v>
      </c>
    </row>
    <row r="272" spans="1:15" ht="12.75">
      <c r="A272" s="1">
        <v>0.3333333333333333</v>
      </c>
      <c r="B272">
        <f t="shared" si="21"/>
        <v>2263.632</v>
      </c>
      <c r="C272">
        <f t="shared" si="22"/>
        <v>2332.008</v>
      </c>
      <c r="G272" s="1">
        <v>0.3333333333333333</v>
      </c>
      <c r="H272">
        <f t="shared" si="23"/>
        <v>12230.176</v>
      </c>
      <c r="I272">
        <f t="shared" si="24"/>
        <v>15953.896</v>
      </c>
      <c r="J272">
        <f t="shared" si="25"/>
        <v>7756.206399999999</v>
      </c>
      <c r="L272" s="1">
        <v>0.2916666666666667</v>
      </c>
      <c r="M272">
        <f t="shared" si="26"/>
        <v>61816.72</v>
      </c>
      <c r="N272">
        <f t="shared" si="27"/>
        <v>57139.344000000005</v>
      </c>
      <c r="O272">
        <f t="shared" si="28"/>
        <v>48209.10400000001</v>
      </c>
    </row>
    <row r="273" spans="1:15" ht="12.75">
      <c r="A273" s="1">
        <v>0.375</v>
      </c>
      <c r="B273">
        <f t="shared" si="21"/>
        <v>3261.9300000000003</v>
      </c>
      <c r="C273">
        <f t="shared" si="22"/>
        <v>4108.776</v>
      </c>
      <c r="G273" s="1">
        <v>0.375</v>
      </c>
      <c r="H273">
        <f t="shared" si="23"/>
        <v>9375.836</v>
      </c>
      <c r="I273">
        <f t="shared" si="24"/>
        <v>14140.112000000001</v>
      </c>
      <c r="J273">
        <f t="shared" si="25"/>
        <v>5376.731600000001</v>
      </c>
      <c r="L273" s="1">
        <v>0.3333333333333333</v>
      </c>
      <c r="M273">
        <f t="shared" si="26"/>
        <v>69293.95199999999</v>
      </c>
      <c r="N273">
        <f t="shared" si="27"/>
        <v>61299.504</v>
      </c>
      <c r="O273">
        <f t="shared" si="28"/>
        <v>52837.764800000004</v>
      </c>
    </row>
    <row r="274" spans="1:15" ht="12.75">
      <c r="A274" s="1">
        <v>0.4166666666666667</v>
      </c>
      <c r="B274">
        <f t="shared" si="21"/>
        <v>4401.798</v>
      </c>
      <c r="C274">
        <f t="shared" si="22"/>
        <v>6292.72</v>
      </c>
      <c r="G274" s="1">
        <v>0.4166666666666667</v>
      </c>
      <c r="H274">
        <f t="shared" si="23"/>
        <v>6468.948</v>
      </c>
      <c r="I274">
        <f t="shared" si="24"/>
        <v>10660.608</v>
      </c>
      <c r="J274">
        <f t="shared" si="25"/>
        <v>3752.4719999999998</v>
      </c>
      <c r="L274" s="1">
        <v>0.375</v>
      </c>
      <c r="M274">
        <f t="shared" si="26"/>
        <v>82286.568</v>
      </c>
      <c r="N274">
        <f t="shared" si="27"/>
        <v>66080.48800000001</v>
      </c>
      <c r="O274">
        <f t="shared" si="28"/>
        <v>58082.279200000004</v>
      </c>
    </row>
    <row r="275" spans="1:15" ht="12.75">
      <c r="A275" s="1">
        <v>0.4583333333333333</v>
      </c>
      <c r="B275">
        <f t="shared" si="21"/>
        <v>5223.344</v>
      </c>
      <c r="C275">
        <f t="shared" si="22"/>
        <v>7921.424000000001</v>
      </c>
      <c r="G275" s="1">
        <v>0.4583333333333333</v>
      </c>
      <c r="H275">
        <f t="shared" si="23"/>
        <v>4284.088</v>
      </c>
      <c r="I275">
        <f t="shared" si="24"/>
        <v>5922.56</v>
      </c>
      <c r="J275">
        <f t="shared" si="25"/>
        <v>3204.8224</v>
      </c>
      <c r="L275" s="1">
        <v>0.4166666666666667</v>
      </c>
      <c r="M275">
        <f t="shared" si="26"/>
        <v>94649.91200000001</v>
      </c>
      <c r="N275">
        <f t="shared" si="27"/>
        <v>71139.216</v>
      </c>
      <c r="O275">
        <f t="shared" si="28"/>
        <v>65706.26400000001</v>
      </c>
    </row>
    <row r="276" spans="1:15" ht="12.75">
      <c r="A276" s="1">
        <v>0.5</v>
      </c>
      <c r="B276">
        <f t="shared" si="21"/>
        <v>5481.6720000000005</v>
      </c>
      <c r="C276">
        <f t="shared" si="22"/>
        <v>8476.664</v>
      </c>
      <c r="G276" s="1">
        <v>0.5</v>
      </c>
      <c r="H276">
        <f t="shared" si="23"/>
        <v>2881.6079999999997</v>
      </c>
      <c r="I276">
        <f t="shared" si="24"/>
        <v>2998.2960000000003</v>
      </c>
      <c r="J276">
        <f t="shared" si="25"/>
        <v>2776.2</v>
      </c>
      <c r="L276" s="1">
        <v>0.4583333333333333</v>
      </c>
      <c r="M276">
        <f t="shared" si="26"/>
        <v>99869.168</v>
      </c>
      <c r="N276">
        <f t="shared" si="27"/>
        <v>75007.584</v>
      </c>
      <c r="O276">
        <f t="shared" si="28"/>
        <v>72849.0528</v>
      </c>
    </row>
    <row r="277" spans="1:15" ht="12.75">
      <c r="A277" s="1">
        <v>0.5416666666666666</v>
      </c>
      <c r="B277">
        <f t="shared" si="21"/>
        <v>5223.344</v>
      </c>
      <c r="C277">
        <f t="shared" si="22"/>
        <v>7921.424000000001</v>
      </c>
      <c r="G277" s="1">
        <v>0.5416666666666666</v>
      </c>
      <c r="H277">
        <f t="shared" si="23"/>
        <v>2739.184</v>
      </c>
      <c r="I277">
        <f t="shared" si="24"/>
        <v>2739.184</v>
      </c>
      <c r="J277">
        <f t="shared" si="25"/>
        <v>2739.184</v>
      </c>
      <c r="L277" s="1">
        <v>0.5</v>
      </c>
      <c r="M277">
        <f t="shared" si="26"/>
        <v>99906.18400000001</v>
      </c>
      <c r="N277">
        <f t="shared" si="27"/>
        <v>75129.432</v>
      </c>
      <c r="O277">
        <f t="shared" si="28"/>
        <v>74391.576</v>
      </c>
    </row>
    <row r="278" spans="1:15" ht="12.75">
      <c r="A278" s="1">
        <v>0.5833333333333334</v>
      </c>
      <c r="B278">
        <f t="shared" si="21"/>
        <v>4401.798</v>
      </c>
      <c r="C278">
        <f t="shared" si="22"/>
        <v>6292.72</v>
      </c>
      <c r="G278" s="1">
        <v>0.5833333333333334</v>
      </c>
      <c r="H278">
        <f t="shared" si="23"/>
        <v>2554.1040000000003</v>
      </c>
      <c r="I278">
        <f t="shared" si="24"/>
        <v>2554.1040000000003</v>
      </c>
      <c r="J278">
        <f t="shared" si="25"/>
        <v>2554.1040000000003</v>
      </c>
      <c r="L278" s="1">
        <v>0.5416666666666666</v>
      </c>
      <c r="M278">
        <f t="shared" si="26"/>
        <v>109419.29600000002</v>
      </c>
      <c r="N278">
        <f t="shared" si="27"/>
        <v>79642.296</v>
      </c>
      <c r="O278">
        <f t="shared" si="28"/>
        <v>75846.6</v>
      </c>
    </row>
    <row r="279" spans="1:15" ht="12.75">
      <c r="A279" s="1">
        <v>0.625</v>
      </c>
      <c r="B279">
        <f t="shared" si="21"/>
        <v>3261.9300000000003</v>
      </c>
      <c r="C279">
        <f t="shared" si="22"/>
        <v>4108.776</v>
      </c>
      <c r="G279" s="1">
        <v>0.625</v>
      </c>
      <c r="H279">
        <f t="shared" si="23"/>
        <v>2351.456</v>
      </c>
      <c r="I279">
        <f t="shared" si="24"/>
        <v>2332.008</v>
      </c>
      <c r="J279">
        <f t="shared" si="25"/>
        <v>2351.456</v>
      </c>
      <c r="L279" s="1">
        <v>0.5833333333333334</v>
      </c>
      <c r="M279">
        <f t="shared" si="26"/>
        <v>118969.424</v>
      </c>
      <c r="N279">
        <f t="shared" si="27"/>
        <v>82883.748</v>
      </c>
      <c r="O279">
        <f t="shared" si="28"/>
        <v>73420.758</v>
      </c>
    </row>
    <row r="280" spans="1:15" ht="12.75">
      <c r="A280" s="1">
        <v>0.6666666666666666</v>
      </c>
      <c r="B280">
        <f t="shared" si="21"/>
        <v>2263.632</v>
      </c>
      <c r="C280">
        <f t="shared" si="22"/>
        <v>2332.008</v>
      </c>
      <c r="G280" s="1">
        <v>0.6666666666666666</v>
      </c>
      <c r="H280">
        <f t="shared" si="23"/>
        <v>1998.864</v>
      </c>
      <c r="I280">
        <f t="shared" si="24"/>
        <v>1998.864</v>
      </c>
      <c r="J280">
        <f t="shared" si="25"/>
        <v>2096.1040000000003</v>
      </c>
      <c r="L280" s="1">
        <v>0.625</v>
      </c>
      <c r="M280">
        <f t="shared" si="26"/>
        <v>117710.88</v>
      </c>
      <c r="N280">
        <f t="shared" si="27"/>
        <v>87153.628</v>
      </c>
      <c r="O280">
        <f t="shared" si="28"/>
        <v>67102.138</v>
      </c>
    </row>
    <row r="281" spans="1:15" ht="12.75">
      <c r="A281" s="1">
        <v>0.7083333333333334</v>
      </c>
      <c r="B281">
        <f t="shared" si="21"/>
        <v>1665.7200000000003</v>
      </c>
      <c r="C281">
        <f t="shared" si="22"/>
        <v>1665.72</v>
      </c>
      <c r="G281" s="1">
        <v>0.7083333333333334</v>
      </c>
      <c r="H281">
        <f t="shared" si="23"/>
        <v>1554.672</v>
      </c>
      <c r="I281">
        <f t="shared" si="24"/>
        <v>1554.672</v>
      </c>
      <c r="J281">
        <f t="shared" si="25"/>
        <v>1554.672</v>
      </c>
      <c r="L281" s="1">
        <v>0.6666666666666666</v>
      </c>
      <c r="M281">
        <f t="shared" si="26"/>
        <v>111159.04800000001</v>
      </c>
      <c r="N281">
        <f t="shared" si="27"/>
        <v>91993.44</v>
      </c>
      <c r="O281">
        <f t="shared" si="28"/>
        <v>60136.4</v>
      </c>
    </row>
    <row r="282" spans="1:15" ht="12.75">
      <c r="A282" s="1">
        <v>0.75</v>
      </c>
      <c r="B282">
        <f t="shared" si="21"/>
        <v>999.432</v>
      </c>
      <c r="C282">
        <f t="shared" si="22"/>
        <v>999.432</v>
      </c>
      <c r="G282" s="1">
        <v>0.75</v>
      </c>
      <c r="H282">
        <f t="shared" si="23"/>
        <v>999.432</v>
      </c>
      <c r="I282">
        <f t="shared" si="24"/>
        <v>999.432</v>
      </c>
      <c r="J282">
        <f t="shared" si="25"/>
        <v>999.432</v>
      </c>
      <c r="L282" s="1">
        <v>0.7083333333333334</v>
      </c>
      <c r="M282">
        <f t="shared" si="26"/>
        <v>103570.76800000001</v>
      </c>
      <c r="N282">
        <f t="shared" si="27"/>
        <v>91877.32800000001</v>
      </c>
      <c r="O282">
        <f t="shared" si="28"/>
        <v>55140.144</v>
      </c>
    </row>
    <row r="283" spans="1:15" ht="12.75">
      <c r="A283" s="1">
        <v>0.7916666666666666</v>
      </c>
      <c r="B283">
        <f t="shared" si="21"/>
        <v>222.096</v>
      </c>
      <c r="C283">
        <f t="shared" si="22"/>
        <v>222.096</v>
      </c>
      <c r="G283" s="1">
        <v>0.7916666666666666</v>
      </c>
      <c r="H283">
        <f t="shared" si="23"/>
        <v>222.096</v>
      </c>
      <c r="I283">
        <f t="shared" si="24"/>
        <v>222.096</v>
      </c>
      <c r="J283">
        <f t="shared" si="25"/>
        <v>222.096</v>
      </c>
      <c r="L283" s="1">
        <v>0.75</v>
      </c>
      <c r="M283">
        <f t="shared" si="26"/>
        <v>83137.93600000002</v>
      </c>
      <c r="N283">
        <f t="shared" si="27"/>
        <v>73543.556</v>
      </c>
      <c r="O283">
        <f t="shared" si="28"/>
        <v>51225.60600000001</v>
      </c>
    </row>
    <row r="284" spans="10:15" ht="12.75">
      <c r="J284">
        <f>SUM(J269:J283)</f>
        <v>54245.11699999999</v>
      </c>
      <c r="L284" s="1">
        <v>0.7916666666666666</v>
      </c>
      <c r="M284">
        <f t="shared" si="26"/>
        <v>25911.2</v>
      </c>
      <c r="N284">
        <f t="shared" si="27"/>
        <v>40642.270000000004</v>
      </c>
      <c r="O284">
        <f t="shared" si="28"/>
        <v>19048.682999999997</v>
      </c>
    </row>
    <row r="285" spans="12:15" ht="12.75">
      <c r="L285" t="s">
        <v>57</v>
      </c>
      <c r="M285" t="s">
        <v>73</v>
      </c>
      <c r="N285" t="s">
        <v>74</v>
      </c>
      <c r="O285" t="s">
        <v>75</v>
      </c>
    </row>
    <row r="286" spans="2:15" ht="12.75">
      <c r="B286" t="s">
        <v>53</v>
      </c>
      <c r="M286">
        <f>SUM(M269:M283)</f>
        <v>1218751.8</v>
      </c>
      <c r="N286">
        <f>SUM(N269:N283)</f>
        <v>977900.68</v>
      </c>
      <c r="O286">
        <f>SUM(O269:O283)</f>
        <v>811793.9600000001</v>
      </c>
    </row>
    <row r="288" spans="2:16" ht="12.75">
      <c r="B288" t="s">
        <v>54</v>
      </c>
      <c r="C288" t="s">
        <v>55</v>
      </c>
      <c r="D288" t="s">
        <v>56</v>
      </c>
      <c r="E288" t="s">
        <v>57</v>
      </c>
      <c r="F288" t="s">
        <v>61</v>
      </c>
      <c r="L288" t="s">
        <v>58</v>
      </c>
      <c r="M288" t="s">
        <v>59</v>
      </c>
      <c r="N288" t="s">
        <v>60</v>
      </c>
      <c r="O288" t="s">
        <v>57</v>
      </c>
      <c r="P288" t="s">
        <v>61</v>
      </c>
    </row>
    <row r="289" spans="1:16" ht="12.75">
      <c r="A289" s="1">
        <v>0.20833333333333334</v>
      </c>
      <c r="B289">
        <v>20.83</v>
      </c>
      <c r="C289">
        <v>20.83</v>
      </c>
      <c r="D289">
        <v>20.83</v>
      </c>
      <c r="E289">
        <f aca="true" t="shared" si="29" ref="E289:E296">B289+C289+D289</f>
        <v>62.489999999999995</v>
      </c>
      <c r="F289">
        <v>14.47</v>
      </c>
      <c r="L289">
        <v>0</v>
      </c>
      <c r="M289">
        <v>0</v>
      </c>
      <c r="N289">
        <v>0</v>
      </c>
      <c r="O289">
        <f aca="true" t="shared" si="30" ref="O289:O303">L289+M289+N289</f>
        <v>0</v>
      </c>
      <c r="P289">
        <v>0</v>
      </c>
    </row>
    <row r="290" spans="1:16" ht="12.75">
      <c r="A290" s="1">
        <v>0.25</v>
      </c>
      <c r="B290">
        <v>20.17</v>
      </c>
      <c r="C290">
        <v>20.17</v>
      </c>
      <c r="D290">
        <v>20.17</v>
      </c>
      <c r="E290">
        <f t="shared" si="29"/>
        <v>60.510000000000005</v>
      </c>
      <c r="F290">
        <v>16.25</v>
      </c>
      <c r="L290">
        <v>0</v>
      </c>
      <c r="M290">
        <v>0</v>
      </c>
      <c r="N290">
        <v>0</v>
      </c>
      <c r="O290">
        <f t="shared" si="30"/>
        <v>0</v>
      </c>
      <c r="P290">
        <v>0</v>
      </c>
    </row>
    <row r="291" spans="1:16" ht="12.75">
      <c r="A291" s="1">
        <v>0.2916666666666667</v>
      </c>
      <c r="B291">
        <v>18.27</v>
      </c>
      <c r="C291">
        <v>18.27</v>
      </c>
      <c r="D291">
        <v>18.27</v>
      </c>
      <c r="E291">
        <f t="shared" si="29"/>
        <v>54.81</v>
      </c>
      <c r="F291">
        <v>17.59</v>
      </c>
      <c r="L291">
        <v>0</v>
      </c>
      <c r="M291">
        <v>0</v>
      </c>
      <c r="N291">
        <v>0</v>
      </c>
      <c r="O291">
        <f t="shared" si="30"/>
        <v>0</v>
      </c>
      <c r="P291">
        <v>0</v>
      </c>
    </row>
    <row r="292" spans="1:16" ht="12.75">
      <c r="A292" s="1">
        <v>0.3333333333333333</v>
      </c>
      <c r="B292">
        <v>13.92</v>
      </c>
      <c r="C292">
        <v>13.92</v>
      </c>
      <c r="D292">
        <v>13.92</v>
      </c>
      <c r="E292">
        <f t="shared" si="29"/>
        <v>41.76</v>
      </c>
      <c r="F292">
        <v>18.1</v>
      </c>
      <c r="L292">
        <v>0</v>
      </c>
      <c r="M292">
        <v>0</v>
      </c>
      <c r="N292">
        <v>0</v>
      </c>
      <c r="O292">
        <f t="shared" si="30"/>
        <v>0</v>
      </c>
      <c r="P292">
        <v>0</v>
      </c>
    </row>
    <row r="293" spans="1:16" ht="12.75">
      <c r="A293" s="1">
        <v>0.375</v>
      </c>
      <c r="B293">
        <v>5.87</v>
      </c>
      <c r="C293">
        <v>5.87</v>
      </c>
      <c r="D293">
        <v>5.87</v>
      </c>
      <c r="E293">
        <f t="shared" si="29"/>
        <v>17.61</v>
      </c>
      <c r="F293">
        <v>17.45</v>
      </c>
      <c r="L293">
        <v>0</v>
      </c>
      <c r="M293">
        <v>0</v>
      </c>
      <c r="N293">
        <v>0</v>
      </c>
      <c r="O293">
        <f t="shared" si="30"/>
        <v>0</v>
      </c>
      <c r="P293">
        <v>0</v>
      </c>
    </row>
    <row r="294" spans="1:16" ht="12.75">
      <c r="A294" s="1">
        <v>0.4166666666666667</v>
      </c>
      <c r="B294">
        <v>0</v>
      </c>
      <c r="C294">
        <v>0</v>
      </c>
      <c r="D294">
        <v>0</v>
      </c>
      <c r="E294">
        <f t="shared" si="29"/>
        <v>0</v>
      </c>
      <c r="F294">
        <v>17.1</v>
      </c>
      <c r="L294">
        <v>0</v>
      </c>
      <c r="M294">
        <v>0</v>
      </c>
      <c r="N294">
        <v>0</v>
      </c>
      <c r="O294">
        <f t="shared" si="30"/>
        <v>0</v>
      </c>
      <c r="P294">
        <v>0</v>
      </c>
    </row>
    <row r="295" spans="1:16" ht="12.75">
      <c r="A295" s="1">
        <v>0.4583333333333333</v>
      </c>
      <c r="B295">
        <v>0</v>
      </c>
      <c r="C295">
        <v>0</v>
      </c>
      <c r="D295">
        <v>0</v>
      </c>
      <c r="E295">
        <f t="shared" si="29"/>
        <v>0</v>
      </c>
      <c r="F295">
        <v>16.92</v>
      </c>
      <c r="L295">
        <v>0</v>
      </c>
      <c r="M295">
        <v>0</v>
      </c>
      <c r="N295">
        <v>0</v>
      </c>
      <c r="O295">
        <f t="shared" si="30"/>
        <v>0</v>
      </c>
      <c r="P295">
        <v>0</v>
      </c>
    </row>
    <row r="296" spans="1:16" ht="12.75">
      <c r="A296" s="1">
        <v>0.5</v>
      </c>
      <c r="B296">
        <v>0</v>
      </c>
      <c r="C296">
        <v>0</v>
      </c>
      <c r="D296">
        <v>0</v>
      </c>
      <c r="E296">
        <f t="shared" si="29"/>
        <v>0</v>
      </c>
      <c r="F296">
        <v>0</v>
      </c>
      <c r="L296">
        <v>0</v>
      </c>
      <c r="M296">
        <v>0</v>
      </c>
      <c r="N296">
        <v>0</v>
      </c>
      <c r="O296">
        <f t="shared" si="30"/>
        <v>0</v>
      </c>
      <c r="P296">
        <v>0</v>
      </c>
    </row>
    <row r="297" spans="1:16" ht="12.75">
      <c r="A297" s="1">
        <v>0.5416666666666666</v>
      </c>
      <c r="B297">
        <v>0</v>
      </c>
      <c r="C297">
        <v>0</v>
      </c>
      <c r="D297">
        <v>0</v>
      </c>
      <c r="E297">
        <f aca="true" t="shared" si="31" ref="E297:E303">B296+C297+D297</f>
        <v>0</v>
      </c>
      <c r="F297">
        <v>0</v>
      </c>
      <c r="L297">
        <v>0</v>
      </c>
      <c r="M297">
        <v>0</v>
      </c>
      <c r="N297">
        <v>0</v>
      </c>
      <c r="O297">
        <f t="shared" si="30"/>
        <v>0</v>
      </c>
      <c r="P297">
        <v>16.92</v>
      </c>
    </row>
    <row r="298" spans="1:16" ht="12.75">
      <c r="A298" s="1">
        <v>0.5833333333333334</v>
      </c>
      <c r="B298">
        <v>0</v>
      </c>
      <c r="C298">
        <v>0</v>
      </c>
      <c r="D298">
        <v>0</v>
      </c>
      <c r="E298">
        <f t="shared" si="31"/>
        <v>0</v>
      </c>
      <c r="F298">
        <v>0</v>
      </c>
      <c r="L298">
        <v>0</v>
      </c>
      <c r="M298">
        <v>0</v>
      </c>
      <c r="N298">
        <v>0</v>
      </c>
      <c r="O298">
        <f t="shared" si="30"/>
        <v>0</v>
      </c>
      <c r="P298">
        <v>17.1</v>
      </c>
    </row>
    <row r="299" spans="1:16" ht="12.75">
      <c r="A299" s="1">
        <v>0.625</v>
      </c>
      <c r="B299">
        <v>0</v>
      </c>
      <c r="C299">
        <v>0</v>
      </c>
      <c r="D299">
        <v>0</v>
      </c>
      <c r="E299">
        <f t="shared" si="31"/>
        <v>0</v>
      </c>
      <c r="F299">
        <v>0</v>
      </c>
      <c r="L299">
        <v>5.87</v>
      </c>
      <c r="M299">
        <v>5.87</v>
      </c>
      <c r="N299">
        <v>5.75</v>
      </c>
      <c r="O299">
        <f t="shared" si="30"/>
        <v>17.490000000000002</v>
      </c>
      <c r="P299">
        <v>17.45</v>
      </c>
    </row>
    <row r="300" spans="1:16" ht="12.75">
      <c r="A300" s="1">
        <v>0.6666666666666666</v>
      </c>
      <c r="B300">
        <v>0</v>
      </c>
      <c r="C300">
        <v>0</v>
      </c>
      <c r="D300">
        <v>0</v>
      </c>
      <c r="E300">
        <f t="shared" si="31"/>
        <v>0</v>
      </c>
      <c r="F300">
        <v>0</v>
      </c>
      <c r="L300">
        <v>13.92</v>
      </c>
      <c r="M300">
        <v>13.92</v>
      </c>
      <c r="N300">
        <v>13.83</v>
      </c>
      <c r="O300">
        <f t="shared" si="30"/>
        <v>41.67</v>
      </c>
      <c r="P300">
        <v>18.1</v>
      </c>
    </row>
    <row r="301" spans="1:16" ht="12.75">
      <c r="A301" s="1">
        <v>0.7083333333333334</v>
      </c>
      <c r="B301">
        <v>0</v>
      </c>
      <c r="C301">
        <v>0</v>
      </c>
      <c r="D301">
        <v>0</v>
      </c>
      <c r="E301">
        <f t="shared" si="31"/>
        <v>0</v>
      </c>
      <c r="F301">
        <v>0</v>
      </c>
      <c r="L301">
        <v>18.27</v>
      </c>
      <c r="M301">
        <v>18.27</v>
      </c>
      <c r="N301">
        <v>17.93</v>
      </c>
      <c r="O301">
        <f t="shared" si="30"/>
        <v>54.47</v>
      </c>
      <c r="P301">
        <v>17.59</v>
      </c>
    </row>
    <row r="302" spans="1:16" ht="12.75">
      <c r="A302" s="1">
        <v>0.75</v>
      </c>
      <c r="B302">
        <v>0</v>
      </c>
      <c r="C302">
        <v>0</v>
      </c>
      <c r="D302">
        <v>0</v>
      </c>
      <c r="E302">
        <f t="shared" si="31"/>
        <v>0</v>
      </c>
      <c r="F302">
        <v>0</v>
      </c>
      <c r="L302">
        <v>20.17</v>
      </c>
      <c r="M302">
        <v>20.17</v>
      </c>
      <c r="N302">
        <v>19.14</v>
      </c>
      <c r="O302">
        <f t="shared" si="30"/>
        <v>59.480000000000004</v>
      </c>
      <c r="P302">
        <v>16.25</v>
      </c>
    </row>
    <row r="303" spans="1:16" ht="12.75">
      <c r="A303" s="1">
        <v>0.7916666666666666</v>
      </c>
      <c r="B303">
        <v>0</v>
      </c>
      <c r="C303">
        <v>0</v>
      </c>
      <c r="D303">
        <v>0</v>
      </c>
      <c r="E303">
        <f t="shared" si="31"/>
        <v>0</v>
      </c>
      <c r="F303">
        <v>0</v>
      </c>
      <c r="L303">
        <v>20.83</v>
      </c>
      <c r="M303">
        <v>20.83</v>
      </c>
      <c r="N303">
        <v>18.81</v>
      </c>
      <c r="O303">
        <f t="shared" si="30"/>
        <v>60.47</v>
      </c>
      <c r="P303">
        <v>14.47</v>
      </c>
    </row>
    <row r="305" spans="2:12" ht="12.75">
      <c r="B305" t="s">
        <v>62</v>
      </c>
      <c r="G305" t="s">
        <v>64</v>
      </c>
      <c r="L305" t="s">
        <v>63</v>
      </c>
    </row>
    <row r="306" spans="2:12" ht="12.75">
      <c r="B306" t="s">
        <v>2</v>
      </c>
      <c r="L306" t="s">
        <v>2</v>
      </c>
    </row>
    <row r="307" spans="1:12" ht="12.75">
      <c r="A307" s="1">
        <v>0.20833333333333334</v>
      </c>
      <c r="B307">
        <v>46</v>
      </c>
      <c r="F307" s="1">
        <v>0.20833333333333334</v>
      </c>
      <c r="G307">
        <v>22.5</v>
      </c>
      <c r="K307" s="1">
        <v>0.20833333333333334</v>
      </c>
      <c r="L307">
        <v>3</v>
      </c>
    </row>
    <row r="308" spans="1:12" ht="12.75">
      <c r="A308" s="1">
        <v>0.25</v>
      </c>
      <c r="B308">
        <v>160</v>
      </c>
      <c r="F308" s="1">
        <v>0.25</v>
      </c>
      <c r="G308">
        <v>47</v>
      </c>
      <c r="K308" s="1">
        <v>0.25</v>
      </c>
      <c r="L308">
        <v>13.5</v>
      </c>
    </row>
    <row r="309" spans="1:12" ht="12.75">
      <c r="A309" s="1">
        <v>0.2916666666666667</v>
      </c>
      <c r="B309">
        <v>209</v>
      </c>
      <c r="F309" s="1">
        <v>0.2916666666666667</v>
      </c>
      <c r="G309">
        <v>33</v>
      </c>
      <c r="K309" s="1">
        <v>0.2916666666666667</v>
      </c>
      <c r="L309">
        <v>21</v>
      </c>
    </row>
    <row r="310" spans="1:12" ht="12.75">
      <c r="A310" s="1">
        <v>0.3333333333333333</v>
      </c>
      <c r="B310">
        <v>215.5</v>
      </c>
      <c r="F310" s="1">
        <v>0.3333333333333333</v>
      </c>
      <c r="G310">
        <v>29.5</v>
      </c>
      <c r="K310" s="1">
        <v>0.3333333333333333</v>
      </c>
      <c r="L310">
        <v>27</v>
      </c>
    </row>
    <row r="311" spans="1:12" ht="12.75">
      <c r="A311" s="1">
        <v>0.375</v>
      </c>
      <c r="B311">
        <v>191</v>
      </c>
      <c r="F311" s="1">
        <v>0.375</v>
      </c>
      <c r="G311">
        <v>32</v>
      </c>
      <c r="K311" s="1">
        <v>0.375</v>
      </c>
      <c r="L311">
        <v>31.5</v>
      </c>
    </row>
    <row r="312" spans="1:12" ht="12.75">
      <c r="A312" s="1">
        <v>0.4166666666666667</v>
      </c>
      <c r="B312">
        <v>144</v>
      </c>
      <c r="F312" s="1">
        <v>0.4166666666666667</v>
      </c>
      <c r="G312">
        <v>34.5</v>
      </c>
      <c r="K312" s="1">
        <v>0.4166666666666667</v>
      </c>
      <c r="L312">
        <v>34.5</v>
      </c>
    </row>
    <row r="313" spans="1:12" ht="12.75">
      <c r="A313" s="1">
        <v>0.4583333333333333</v>
      </c>
      <c r="B313">
        <v>80</v>
      </c>
      <c r="F313" s="1">
        <v>0.4583333333333333</v>
      </c>
      <c r="G313">
        <v>37</v>
      </c>
      <c r="K313" s="1">
        <v>0.4583333333333333</v>
      </c>
      <c r="L313">
        <v>37</v>
      </c>
    </row>
    <row r="314" spans="1:12" ht="12.75">
      <c r="A314" s="1">
        <v>0.5</v>
      </c>
      <c r="B314">
        <v>40.5</v>
      </c>
      <c r="F314" s="1">
        <v>0.5</v>
      </c>
      <c r="G314">
        <v>37.5</v>
      </c>
      <c r="K314" s="1">
        <v>0.5</v>
      </c>
      <c r="L314">
        <v>40.5</v>
      </c>
    </row>
    <row r="315" spans="1:12" ht="12.75">
      <c r="A315" s="1">
        <v>0.5416666666666666</v>
      </c>
      <c r="B315">
        <v>37</v>
      </c>
      <c r="F315" s="1">
        <v>0.5416666666666666</v>
      </c>
      <c r="G315">
        <v>37</v>
      </c>
      <c r="K315" s="1">
        <v>0.5416666666666666</v>
      </c>
      <c r="L315">
        <v>80</v>
      </c>
    </row>
    <row r="316" spans="1:12" ht="12.75">
      <c r="A316" s="1">
        <v>0.5833333333333334</v>
      </c>
      <c r="B316">
        <v>34.5</v>
      </c>
      <c r="F316" s="1">
        <v>0.5833333333333334</v>
      </c>
      <c r="G316">
        <v>34.5</v>
      </c>
      <c r="K316" s="1">
        <v>0.5833333333333334</v>
      </c>
      <c r="L316">
        <v>144</v>
      </c>
    </row>
    <row r="317" spans="1:12" ht="12.75">
      <c r="A317" s="1">
        <v>0.625</v>
      </c>
      <c r="B317">
        <v>31.5</v>
      </c>
      <c r="F317" s="1">
        <v>0.625</v>
      </c>
      <c r="G317">
        <v>32</v>
      </c>
      <c r="K317" s="1">
        <v>0.625</v>
      </c>
      <c r="L317">
        <v>191</v>
      </c>
    </row>
    <row r="318" spans="1:12" ht="12.75">
      <c r="A318" s="1">
        <v>0.6666666666666666</v>
      </c>
      <c r="B318">
        <v>27</v>
      </c>
      <c r="F318" s="1">
        <v>0.6666666666666666</v>
      </c>
      <c r="G318">
        <v>29.5</v>
      </c>
      <c r="K318" s="1">
        <v>0.6666666666666666</v>
      </c>
      <c r="L318">
        <v>215.5</v>
      </c>
    </row>
    <row r="319" spans="1:12" ht="12.75">
      <c r="A319" s="1">
        <v>0.7083333333333334</v>
      </c>
      <c r="B319">
        <v>21</v>
      </c>
      <c r="F319" s="1">
        <v>0.7083333333333334</v>
      </c>
      <c r="G319">
        <v>33</v>
      </c>
      <c r="K319" s="1">
        <v>0.7083333333333334</v>
      </c>
      <c r="L319">
        <v>209</v>
      </c>
    </row>
    <row r="320" spans="1:12" ht="12.75">
      <c r="A320" s="1">
        <v>0.75</v>
      </c>
      <c r="B320">
        <v>13.5</v>
      </c>
      <c r="F320" s="1">
        <v>0.75</v>
      </c>
      <c r="G320">
        <v>47</v>
      </c>
      <c r="K320" s="1">
        <v>0.75</v>
      </c>
      <c r="L320">
        <v>160</v>
      </c>
    </row>
    <row r="321" spans="1:12" ht="12.75">
      <c r="A321" s="1">
        <v>0.7916666666666666</v>
      </c>
      <c r="B321">
        <v>3</v>
      </c>
      <c r="F321" s="1">
        <v>0.7916666666666666</v>
      </c>
      <c r="G321">
        <v>22.5</v>
      </c>
      <c r="K321" s="1">
        <v>0.7916666666666666</v>
      </c>
      <c r="L321">
        <v>46</v>
      </c>
    </row>
    <row r="325" spans="1:18" ht="12.75">
      <c r="A325" t="s">
        <v>65</v>
      </c>
      <c r="D325" t="s">
        <v>67</v>
      </c>
      <c r="G325" t="s">
        <v>57</v>
      </c>
      <c r="L325" t="s">
        <v>66</v>
      </c>
      <c r="O325" t="s">
        <v>68</v>
      </c>
      <c r="R325" t="s">
        <v>57</v>
      </c>
    </row>
    <row r="326" spans="1:18" ht="12.75">
      <c r="A326" s="1">
        <v>0.20833333333333334</v>
      </c>
      <c r="B326">
        <f aca="true" t="shared" si="32" ref="B326:B337">(((B307-G307)*(E289/88.4))+G307)*88.4*0.44</f>
        <v>1521.3066000000001</v>
      </c>
      <c r="D326" s="1">
        <v>0.20833333333333334</v>
      </c>
      <c r="E326">
        <f aca="true" t="shared" si="33" ref="E326:E335">(((B307-G307)*(F289/54.9))+G307)*54.9*0.64</f>
        <v>1008.1887999999999</v>
      </c>
      <c r="G326">
        <f aca="true" t="shared" si="34" ref="G326:G340">B326+E326</f>
        <v>2529.4954</v>
      </c>
      <c r="L326" s="1">
        <v>0.20833333333333334</v>
      </c>
      <c r="M326">
        <f>L307*88.4*0.44</f>
        <v>116.68800000000002</v>
      </c>
      <c r="O326" s="1">
        <v>0.20833333333333334</v>
      </c>
      <c r="P326">
        <f>L307*54.9*0.64</f>
        <v>105.408</v>
      </c>
      <c r="R326">
        <f aca="true" t="shared" si="35" ref="R326:R340">M326+P326</f>
        <v>222.096</v>
      </c>
    </row>
    <row r="327" spans="1:18" ht="12.75">
      <c r="A327" s="1">
        <v>0.25</v>
      </c>
      <c r="B327">
        <f t="shared" si="32"/>
        <v>4836.6692</v>
      </c>
      <c r="D327" s="1">
        <v>0.25</v>
      </c>
      <c r="E327">
        <f t="shared" si="33"/>
        <v>2826.592</v>
      </c>
      <c r="G327">
        <f t="shared" si="34"/>
        <v>7663.261200000001</v>
      </c>
      <c r="L327" s="1">
        <v>0.25</v>
      </c>
      <c r="M327">
        <f>L308*88.4*0.44</f>
        <v>525.096</v>
      </c>
      <c r="O327" s="1">
        <v>0.25</v>
      </c>
      <c r="P327">
        <f>L308*54.9*0.64</f>
        <v>474.336</v>
      </c>
      <c r="R327">
        <f t="shared" si="35"/>
        <v>999.432</v>
      </c>
    </row>
    <row r="328" spans="1:18" ht="12.75">
      <c r="A328" s="1">
        <v>0.2916666666666667</v>
      </c>
      <c r="B328">
        <f t="shared" si="32"/>
        <v>5528.0544</v>
      </c>
      <c r="D328" s="1">
        <v>0.2916666666666667</v>
      </c>
      <c r="E328">
        <f t="shared" si="33"/>
        <v>3140.8255999999997</v>
      </c>
      <c r="G328">
        <f t="shared" si="34"/>
        <v>8668.88</v>
      </c>
      <c r="L328" s="1">
        <v>0.2916666666666667</v>
      </c>
      <c r="M328">
        <f>L309*88.4*0.44</f>
        <v>816.816</v>
      </c>
      <c r="O328" s="1">
        <v>0.2916666666666667</v>
      </c>
      <c r="P328">
        <f>L309*54.9*0.64</f>
        <v>737.8559999999999</v>
      </c>
      <c r="R328">
        <f t="shared" si="35"/>
        <v>1554.672</v>
      </c>
    </row>
    <row r="329" spans="1:18" ht="12.75">
      <c r="A329" s="1">
        <v>0.3333333333333333</v>
      </c>
      <c r="B329">
        <f t="shared" si="32"/>
        <v>4565.0704</v>
      </c>
      <c r="D329" s="1">
        <v>0.3333333333333333</v>
      </c>
      <c r="E329">
        <f t="shared" si="33"/>
        <v>3191.136</v>
      </c>
      <c r="G329">
        <f t="shared" si="34"/>
        <v>7756.206399999999</v>
      </c>
      <c r="L329" s="1">
        <v>0.3333333333333333</v>
      </c>
      <c r="M329">
        <f aca="true" t="shared" si="36" ref="M329:M340">(((L310-G310)*(P292/88.4))+G310)*88.4*0.44</f>
        <v>1147.432</v>
      </c>
      <c r="O329" s="1">
        <v>0.3333333333333333</v>
      </c>
      <c r="P329">
        <f>L310*54.9*0.64</f>
        <v>948.672</v>
      </c>
      <c r="R329">
        <f t="shared" si="35"/>
        <v>2096.1040000000003</v>
      </c>
    </row>
    <row r="330" spans="1:18" ht="12.75">
      <c r="A330" s="1">
        <v>0.375</v>
      </c>
      <c r="B330">
        <f t="shared" si="32"/>
        <v>2476.6676</v>
      </c>
      <c r="D330" s="1">
        <v>0.375</v>
      </c>
      <c r="E330">
        <f t="shared" si="33"/>
        <v>2900.0640000000003</v>
      </c>
      <c r="G330">
        <f t="shared" si="34"/>
        <v>5376.731600000001</v>
      </c>
      <c r="L330" s="1">
        <v>0.375</v>
      </c>
      <c r="M330">
        <f t="shared" si="36"/>
        <v>1244.672</v>
      </c>
      <c r="O330" s="1">
        <v>0.375</v>
      </c>
      <c r="P330">
        <f>L311*54.9*0.64</f>
        <v>1106.7839999999999</v>
      </c>
      <c r="R330">
        <f t="shared" si="35"/>
        <v>2351.456</v>
      </c>
    </row>
    <row r="331" spans="1:18" ht="12.75">
      <c r="A331" s="1">
        <v>0.4166666666666667</v>
      </c>
      <c r="B331">
        <f t="shared" si="32"/>
        <v>1341.912</v>
      </c>
      <c r="D331" s="1">
        <v>0.4166666666666667</v>
      </c>
      <c r="E331">
        <f t="shared" si="33"/>
        <v>2410.56</v>
      </c>
      <c r="G331">
        <f t="shared" si="34"/>
        <v>3752.4719999999998</v>
      </c>
      <c r="L331" s="1">
        <v>0.4166666666666667</v>
      </c>
      <c r="M331">
        <f t="shared" si="36"/>
        <v>1341.912</v>
      </c>
      <c r="O331" s="1">
        <v>0.4166666666666667</v>
      </c>
      <c r="P331">
        <f aca="true" t="shared" si="37" ref="P331:P340">(((L312-G312)*(P294/54.9))+G312)*54.9*0.64</f>
        <v>1212.192</v>
      </c>
      <c r="R331">
        <f t="shared" si="35"/>
        <v>2554.1040000000003</v>
      </c>
    </row>
    <row r="332" spans="1:18" ht="12.75">
      <c r="A332" s="1">
        <v>0.4583333333333333</v>
      </c>
      <c r="B332">
        <f t="shared" si="32"/>
        <v>1439.152</v>
      </c>
      <c r="D332" s="1">
        <v>0.4583333333333333</v>
      </c>
      <c r="E332">
        <f t="shared" si="33"/>
        <v>1765.6704000000002</v>
      </c>
      <c r="G332">
        <f t="shared" si="34"/>
        <v>3204.8224</v>
      </c>
      <c r="L332" s="1">
        <v>0.4583333333333333</v>
      </c>
      <c r="M332">
        <f t="shared" si="36"/>
        <v>1439.152</v>
      </c>
      <c r="O332" s="1">
        <v>0.4583333333333333</v>
      </c>
      <c r="P332">
        <f t="shared" si="37"/>
        <v>1300.032</v>
      </c>
      <c r="R332">
        <f t="shared" si="35"/>
        <v>2739.184</v>
      </c>
    </row>
    <row r="333" spans="1:18" ht="12.75">
      <c r="A333" s="1">
        <v>0.5</v>
      </c>
      <c r="B333">
        <f t="shared" si="32"/>
        <v>1458.6</v>
      </c>
      <c r="D333" s="1">
        <v>0.5</v>
      </c>
      <c r="E333">
        <f t="shared" si="33"/>
        <v>1317.6000000000001</v>
      </c>
      <c r="G333">
        <f t="shared" si="34"/>
        <v>2776.2</v>
      </c>
      <c r="L333" s="1">
        <v>0.5</v>
      </c>
      <c r="M333">
        <f t="shared" si="36"/>
        <v>1458.6</v>
      </c>
      <c r="O333" s="1">
        <v>0.5</v>
      </c>
      <c r="P333">
        <f t="shared" si="37"/>
        <v>1317.6000000000001</v>
      </c>
      <c r="R333">
        <f t="shared" si="35"/>
        <v>2776.2</v>
      </c>
    </row>
    <row r="334" spans="1:18" ht="12.75">
      <c r="A334" s="1">
        <v>0.5416666666666666</v>
      </c>
      <c r="B334">
        <f t="shared" si="32"/>
        <v>1439.152</v>
      </c>
      <c r="D334" s="1">
        <v>0.5416666666666666</v>
      </c>
      <c r="E334">
        <f t="shared" si="33"/>
        <v>1300.032</v>
      </c>
      <c r="G334">
        <f t="shared" si="34"/>
        <v>2739.184</v>
      </c>
      <c r="L334" s="1">
        <v>0.5416666666666666</v>
      </c>
      <c r="M334">
        <f t="shared" si="36"/>
        <v>1759.2784000000001</v>
      </c>
      <c r="O334" s="1">
        <v>0.5416666666666666</v>
      </c>
      <c r="P334">
        <f t="shared" si="37"/>
        <v>1765.6704000000002</v>
      </c>
      <c r="R334">
        <f t="shared" si="35"/>
        <v>3524.9488</v>
      </c>
    </row>
    <row r="335" spans="1:18" ht="12.75">
      <c r="A335" s="1">
        <v>0.5833333333333334</v>
      </c>
      <c r="B335">
        <f t="shared" si="32"/>
        <v>1341.912</v>
      </c>
      <c r="D335" s="1">
        <v>0.5833333333333334</v>
      </c>
      <c r="E335">
        <f t="shared" si="33"/>
        <v>1212.192</v>
      </c>
      <c r="G335">
        <f t="shared" si="34"/>
        <v>2554.1040000000003</v>
      </c>
      <c r="L335" s="1">
        <v>0.5833333333333334</v>
      </c>
      <c r="M335">
        <f t="shared" si="36"/>
        <v>2165.7900000000004</v>
      </c>
      <c r="O335" s="1">
        <v>0.5833333333333334</v>
      </c>
      <c r="P335">
        <f t="shared" si="37"/>
        <v>2410.56</v>
      </c>
      <c r="R335">
        <f t="shared" si="35"/>
        <v>4576.35</v>
      </c>
    </row>
    <row r="336" spans="1:18" ht="12.75">
      <c r="A336" s="1">
        <v>0.625</v>
      </c>
      <c r="B336">
        <f t="shared" si="32"/>
        <v>1244.672</v>
      </c>
      <c r="D336" s="1">
        <v>0.625</v>
      </c>
      <c r="E336">
        <f>B317*54.9*0.64</f>
        <v>1106.7839999999999</v>
      </c>
      <c r="G336">
        <f t="shared" si="34"/>
        <v>2351.456</v>
      </c>
      <c r="L336" s="1">
        <v>0.625</v>
      </c>
      <c r="M336">
        <f t="shared" si="36"/>
        <v>2465.474</v>
      </c>
      <c r="O336" s="1">
        <v>0.625</v>
      </c>
      <c r="P336">
        <f t="shared" si="37"/>
        <v>2900.0640000000003</v>
      </c>
      <c r="R336">
        <f t="shared" si="35"/>
        <v>5365.5380000000005</v>
      </c>
    </row>
    <row r="337" spans="1:18" ht="12.75">
      <c r="A337" s="1">
        <v>0.6666666666666666</v>
      </c>
      <c r="B337">
        <f t="shared" si="32"/>
        <v>1147.432</v>
      </c>
      <c r="D337" s="1">
        <v>0.6666666666666666</v>
      </c>
      <c r="E337">
        <f>B318*54.9*0.64</f>
        <v>948.672</v>
      </c>
      <c r="G337">
        <f t="shared" si="34"/>
        <v>2096.1040000000003</v>
      </c>
      <c r="L337" s="1">
        <v>0.6666666666666666</v>
      </c>
      <c r="M337">
        <f t="shared" si="36"/>
        <v>2628.7360000000003</v>
      </c>
      <c r="O337" s="1">
        <v>0.6666666666666666</v>
      </c>
      <c r="P337">
        <f t="shared" si="37"/>
        <v>3191.136</v>
      </c>
      <c r="R337">
        <f t="shared" si="35"/>
        <v>5819.872</v>
      </c>
    </row>
    <row r="338" spans="1:18" ht="12.75">
      <c r="A338" s="1">
        <v>0.7083333333333334</v>
      </c>
      <c r="B338">
        <f>B319*88.4*0.44</f>
        <v>816.816</v>
      </c>
      <c r="D338" s="1">
        <v>0.7083333333333334</v>
      </c>
      <c r="E338">
        <f>B319*54.9*0.64</f>
        <v>737.8559999999999</v>
      </c>
      <c r="G338">
        <f t="shared" si="34"/>
        <v>1554.672</v>
      </c>
      <c r="L338" s="1">
        <v>0.7083333333333334</v>
      </c>
      <c r="M338">
        <f t="shared" si="36"/>
        <v>2645.7376</v>
      </c>
      <c r="O338" s="1">
        <v>0.7083333333333334</v>
      </c>
      <c r="P338">
        <f t="shared" si="37"/>
        <v>3140.8255999999997</v>
      </c>
      <c r="R338">
        <f t="shared" si="35"/>
        <v>5786.5632</v>
      </c>
    </row>
    <row r="339" spans="1:18" ht="12.75">
      <c r="A339" s="1">
        <v>0.75</v>
      </c>
      <c r="B339">
        <f>B320*88.4*0.44</f>
        <v>525.096</v>
      </c>
      <c r="D339" s="1">
        <v>0.75</v>
      </c>
      <c r="E339">
        <f>B320*54.9*0.64</f>
        <v>474.336</v>
      </c>
      <c r="G339">
        <f t="shared" si="34"/>
        <v>999.432</v>
      </c>
      <c r="L339" s="1">
        <v>0.75</v>
      </c>
      <c r="M339">
        <f t="shared" si="36"/>
        <v>2636.062</v>
      </c>
      <c r="O339" s="1">
        <v>0.75</v>
      </c>
      <c r="P339">
        <f t="shared" si="37"/>
        <v>2826.592</v>
      </c>
      <c r="R339">
        <f t="shared" si="35"/>
        <v>5462.654</v>
      </c>
    </row>
    <row r="340" spans="1:18" ht="12.75">
      <c r="A340" s="1">
        <v>0.7916666666666666</v>
      </c>
      <c r="B340">
        <f>B321*88.4*0.44</f>
        <v>116.68800000000002</v>
      </c>
      <c r="D340" s="1">
        <v>0.7916666666666666</v>
      </c>
      <c r="E340">
        <f>B321*54.9*0.64</f>
        <v>105.408</v>
      </c>
      <c r="G340">
        <f t="shared" si="34"/>
        <v>222.096</v>
      </c>
      <c r="L340" s="1">
        <v>0.7916666666666666</v>
      </c>
      <c r="M340">
        <f t="shared" si="36"/>
        <v>1024.7798</v>
      </c>
      <c r="O340" s="1">
        <v>0.7916666666666666</v>
      </c>
      <c r="P340">
        <f t="shared" si="37"/>
        <v>1008.1887999999999</v>
      </c>
      <c r="R340">
        <f t="shared" si="35"/>
        <v>2032.9686</v>
      </c>
    </row>
    <row r="341" spans="7:19" ht="12.75">
      <c r="G341">
        <f>SUM(G326:G340)</f>
        <v>54245.11699999999</v>
      </c>
      <c r="H341">
        <f>G341*2</f>
        <v>108490.23399999998</v>
      </c>
      <c r="R341">
        <f>SUM(R326:R340)</f>
        <v>47862.14260000001</v>
      </c>
      <c r="S341">
        <f>R341*5</f>
        <v>239310.71300000005</v>
      </c>
    </row>
    <row r="346" ht="12.75">
      <c r="I346" t="s">
        <v>81</v>
      </c>
    </row>
    <row r="347" spans="5:9" ht="12.75">
      <c r="E347" t="s">
        <v>70</v>
      </c>
      <c r="I347">
        <f>((I189*2+O189*5)-(H341+S341))/15</f>
        <v>12513.353800000003</v>
      </c>
    </row>
    <row r="348" spans="5:6" ht="12.75">
      <c r="E348" s="1">
        <v>0.20833333333333334</v>
      </c>
      <c r="F348">
        <f>(U174*4)+(C174*8)+(G326*2)+(R326*5)</f>
        <v>14609.1188</v>
      </c>
    </row>
    <row r="349" spans="5:6" ht="12.75">
      <c r="E349" s="1">
        <v>0.25</v>
      </c>
      <c r="F349">
        <f>(U175*4)+(C175*8)+(G327*2)+(R327*5)</f>
        <v>42237.1544</v>
      </c>
    </row>
    <row r="350" spans="5:6" ht="12.75">
      <c r="E350" s="1">
        <v>0.2916666666666667</v>
      </c>
      <c r="F350">
        <f>(U176*4)+(C176*8)+(G328*2)+(R328*5)</f>
        <v>48209.10400000001</v>
      </c>
    </row>
    <row r="351" spans="5:6" ht="12.75">
      <c r="E351" s="1">
        <v>0.3333333333333333</v>
      </c>
      <c r="F351">
        <f>(U177*4)+(C177*8)+(G329*2)+(R329*5)</f>
        <v>52837.764800000004</v>
      </c>
    </row>
    <row r="352" spans="5:9" ht="12.75">
      <c r="E352" s="1">
        <v>0.375</v>
      </c>
      <c r="F352">
        <f>(U178*4)+(C178*8)+(G330*2)+(R330*5)</f>
        <v>58082.279200000004</v>
      </c>
      <c r="I352">
        <f>((I189*2+O189*5)-(H341+S341))/15</f>
        <v>12513.353800000003</v>
      </c>
    </row>
    <row r="353" spans="5:6" ht="12.75">
      <c r="E353" s="1">
        <v>0.4166666666666667</v>
      </c>
      <c r="F353">
        <f>(U179*4)+(C179*8)+(G331*2)+(R331*5)</f>
        <v>65706.26400000001</v>
      </c>
    </row>
    <row r="354" spans="5:6" ht="12.75">
      <c r="E354" s="1">
        <v>0.4583333333333333</v>
      </c>
      <c r="F354">
        <f>(U180*4)+(C180*8)+(G332*2)+(R332*5)</f>
        <v>72849.0528</v>
      </c>
    </row>
    <row r="355" spans="5:6" ht="12.75">
      <c r="E355" s="1">
        <v>0.5</v>
      </c>
      <c r="F355">
        <f>(U181*4)+(C181*8)+(G333*2)+(R333*5)</f>
        <v>74391.576</v>
      </c>
    </row>
    <row r="356" spans="5:6" ht="12.75">
      <c r="E356" s="1">
        <v>0.5416666666666666</v>
      </c>
      <c r="F356">
        <f>(U182*4)+(C182*8)+(G334*2)+(R334*5)</f>
        <v>75846.6</v>
      </c>
    </row>
    <row r="357" spans="5:6" ht="12.75">
      <c r="E357" s="1">
        <v>0.5833333333333334</v>
      </c>
      <c r="F357">
        <f>(U183*4)+(C183*8)+(G335*2)+(R335*5)</f>
        <v>73420.758</v>
      </c>
    </row>
    <row r="358" spans="5:6" ht="12.75">
      <c r="E358" s="1">
        <v>0.625</v>
      </c>
      <c r="F358">
        <f>(U184*4)+(C184*8)+(G336*2)+(R336*5)</f>
        <v>67102.138</v>
      </c>
    </row>
    <row r="359" spans="5:6" ht="12.75">
      <c r="E359" s="1">
        <v>0.6666666666666666</v>
      </c>
      <c r="F359">
        <f>(U185*4)+(C185*8)+(G337*2)+(R337*5)</f>
        <v>60136.4</v>
      </c>
    </row>
    <row r="360" spans="5:6" ht="12.75">
      <c r="E360" s="1">
        <v>0.7083333333333334</v>
      </c>
      <c r="F360">
        <f>(U186*4)+(C186*8)+(G338*2)+(R338*5)</f>
        <v>55140.144</v>
      </c>
    </row>
    <row r="361" spans="5:6" ht="12.75">
      <c r="E361" s="1">
        <v>0.75</v>
      </c>
      <c r="F361">
        <f>(U187*4)+(C187*8)+(G339*2)+(R339*5)</f>
        <v>51225.60600000001</v>
      </c>
    </row>
    <row r="362" spans="5:6" ht="12.75">
      <c r="E362" s="1">
        <v>0.7916666666666666</v>
      </c>
      <c r="F362">
        <f>(U188*4)+(C188*8)+(G340*2)+(R340*5)</f>
        <v>19048.682999999997</v>
      </c>
    </row>
    <row r="363" ht="12.75">
      <c r="F363">
        <f>SUM(F347:F362)</f>
        <v>830842.643</v>
      </c>
    </row>
    <row r="365" spans="1:3" ht="12.75">
      <c r="A365" t="s">
        <v>71</v>
      </c>
      <c r="C365" t="s">
        <v>72</v>
      </c>
    </row>
    <row r="366" spans="1:4" ht="12.75">
      <c r="A366" s="1">
        <v>0.20833333333333334</v>
      </c>
      <c r="B366">
        <v>0</v>
      </c>
      <c r="C366">
        <v>14.47</v>
      </c>
      <c r="D366">
        <v>54.9</v>
      </c>
    </row>
    <row r="367" spans="1:3" ht="12.75">
      <c r="A367" s="1">
        <v>0.25</v>
      </c>
      <c r="B367">
        <v>0</v>
      </c>
      <c r="C367">
        <v>16.25</v>
      </c>
    </row>
    <row r="368" spans="1:3" ht="12.75">
      <c r="A368" s="1">
        <v>0.2916666666666667</v>
      </c>
      <c r="B368">
        <v>0</v>
      </c>
      <c r="C368">
        <v>17.59</v>
      </c>
    </row>
    <row r="369" spans="1:3" ht="12.75">
      <c r="A369" s="1">
        <v>0.3333333333333333</v>
      </c>
      <c r="B369">
        <v>0</v>
      </c>
      <c r="C369">
        <v>18.1</v>
      </c>
    </row>
    <row r="370" spans="1:3" ht="12.75">
      <c r="A370" s="1">
        <v>0.375</v>
      </c>
      <c r="B370">
        <v>0</v>
      </c>
      <c r="C370">
        <v>17.45</v>
      </c>
    </row>
    <row r="371" spans="1:3" ht="12.75">
      <c r="A371" s="1">
        <v>0.4166666666666667</v>
      </c>
      <c r="B371">
        <v>0</v>
      </c>
      <c r="C371">
        <v>17.1</v>
      </c>
    </row>
    <row r="372" spans="1:3" ht="12.75">
      <c r="A372" s="1">
        <v>0.4583333333333333</v>
      </c>
      <c r="B372">
        <v>0</v>
      </c>
      <c r="C372">
        <v>16.92</v>
      </c>
    </row>
    <row r="373" spans="1:3" ht="12.75">
      <c r="A373" s="1">
        <v>0.5</v>
      </c>
      <c r="B373">
        <v>0</v>
      </c>
      <c r="C373">
        <v>0</v>
      </c>
    </row>
    <row r="374" spans="1:3" ht="12.75">
      <c r="A374" s="1">
        <v>0.5416666666666666</v>
      </c>
      <c r="B374">
        <v>16.92</v>
      </c>
      <c r="C374">
        <v>0</v>
      </c>
    </row>
    <row r="375" spans="1:3" ht="12.75">
      <c r="A375" s="1">
        <v>0.5833333333333334</v>
      </c>
      <c r="B375">
        <v>17.1</v>
      </c>
      <c r="C375">
        <v>0</v>
      </c>
    </row>
    <row r="376" spans="1:3" ht="12.75">
      <c r="A376" s="1">
        <v>0.625</v>
      </c>
      <c r="B376">
        <v>17.45</v>
      </c>
      <c r="C376">
        <v>0</v>
      </c>
    </row>
    <row r="377" spans="1:3" ht="12.75">
      <c r="A377" s="1">
        <v>0.6666666666666666</v>
      </c>
      <c r="B377">
        <v>18.1</v>
      </c>
      <c r="C377">
        <v>0</v>
      </c>
    </row>
    <row r="378" spans="1:3" ht="12.75">
      <c r="A378" s="1">
        <v>0.7083333333333334</v>
      </c>
      <c r="B378">
        <v>17.59</v>
      </c>
      <c r="C378">
        <v>0</v>
      </c>
    </row>
    <row r="379" spans="1:3" ht="12.75">
      <c r="A379" s="1">
        <v>0.75</v>
      </c>
      <c r="B379">
        <v>16.25</v>
      </c>
      <c r="C379">
        <v>0</v>
      </c>
    </row>
    <row r="380" spans="1:3" ht="12.75">
      <c r="A380" s="1">
        <v>0.7916666666666666</v>
      </c>
      <c r="B380">
        <v>14.47</v>
      </c>
      <c r="C380">
        <v>0</v>
      </c>
    </row>
  </sheetData>
  <printOptions/>
  <pageMargins left="0.75" right="0.75" top="1" bottom="1" header="0.5" footer="0.5"/>
  <pageSetup fitToHeight="1" fitToWidth="1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25" zoomScaleNormal="25" workbookViewId="0" topLeftCell="A35">
      <selection activeCell="AB183" sqref="AB183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Otteson</dc:creator>
  <cp:keywords/>
  <dc:description/>
  <cp:lastModifiedBy>Thomas Otteson</cp:lastModifiedBy>
  <cp:lastPrinted>2003-02-25T18:55:28Z</cp:lastPrinted>
  <dcterms:created xsi:type="dcterms:W3CDTF">2003-01-31T02:03:14Z</dcterms:created>
  <dcterms:modified xsi:type="dcterms:W3CDTF">2003-03-04T05:25:15Z</dcterms:modified>
  <cp:category/>
  <cp:version/>
  <cp:contentType/>
  <cp:contentStatus/>
</cp:coreProperties>
</file>